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 tabRatio="926"/>
  </bookViews>
  <sheets>
    <sheet name="Меню 18 ти дневное" sheetId="1" r:id="rId1"/>
    <sheet name="Расчёт содержания БЖУ" sheetId="3" state="hidden" r:id="rId2"/>
    <sheet name="Титульный" sheetId="4" state="hidden" r:id="rId3"/>
    <sheet name="Меню 10 ти дневное ()" sheetId="5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<sst xmlns="http://schemas.openxmlformats.org/spreadsheetml/2006/main" count="4304" uniqueCount="424">
  <si>
    <t>МЕНЮ</t>
  </si>
  <si>
    <t>1 день</t>
  </si>
  <si>
    <t>№ рецептуры</t>
  </si>
  <si>
    <t>Прием пищи</t>
  </si>
  <si>
    <t>Наименование блюда</t>
  </si>
  <si>
    <t>7-11 лет</t>
  </si>
  <si>
    <t>кол/чек</t>
  </si>
  <si>
    <t>брутто</t>
  </si>
  <si>
    <t>нетто</t>
  </si>
  <si>
    <t>КГ</t>
  </si>
  <si>
    <t>11-18 лет</t>
  </si>
  <si>
    <t>б</t>
  </si>
  <si>
    <t>ж</t>
  </si>
  <si>
    <t>у</t>
  </si>
  <si>
    <t>Кк</t>
  </si>
  <si>
    <t>С,мг</t>
  </si>
  <si>
    <t>ЗАВТРАК</t>
  </si>
  <si>
    <t>Выход блюда</t>
  </si>
  <si>
    <t xml:space="preserve">№221 </t>
  </si>
  <si>
    <t>Каша вязкая на молоке (Дружба)</t>
  </si>
  <si>
    <t>Крупа манка</t>
  </si>
  <si>
    <t>с.398</t>
  </si>
  <si>
    <t>Молоко3,2% жирности</t>
  </si>
  <si>
    <t>Сахарный песок</t>
  </si>
  <si>
    <t>Масло сливочное 72,5 % жирности</t>
  </si>
  <si>
    <t>Вода питьевая</t>
  </si>
  <si>
    <t>№439</t>
  </si>
  <si>
    <t>Чай с сахаром</t>
  </si>
  <si>
    <t>с.252</t>
  </si>
  <si>
    <t xml:space="preserve">Кофейный напиток  </t>
  </si>
  <si>
    <t>Титов</t>
  </si>
  <si>
    <t>Молоко 3,2% жирности</t>
  </si>
  <si>
    <t>лт</t>
  </si>
  <si>
    <t>Сахар</t>
  </si>
  <si>
    <t>№1</t>
  </si>
  <si>
    <t>Бутерброд с маслом сливочным</t>
  </si>
  <si>
    <t>с.107</t>
  </si>
  <si>
    <t>Хлеб пшеничный</t>
  </si>
  <si>
    <t>№261</t>
  </si>
  <si>
    <t>Бутерброд с сыром</t>
  </si>
  <si>
    <t>40/10</t>
  </si>
  <si>
    <t>40/20</t>
  </si>
  <si>
    <t>№481</t>
  </si>
  <si>
    <t>№458</t>
  </si>
  <si>
    <t>Фрукт свежий (яблоко)</t>
  </si>
  <si>
    <t>1 шт</t>
  </si>
  <si>
    <t>1/2-1шт</t>
  </si>
  <si>
    <t>Итого по приёму пищи</t>
  </si>
  <si>
    <t>ОБЕД</t>
  </si>
  <si>
    <t>№70</t>
  </si>
  <si>
    <r>
      <rPr>
        <b/>
        <sz val="11"/>
        <color rgb="FF000000"/>
        <rFont val="Times New Roman"/>
        <charset val="204"/>
      </rPr>
      <t>Овощи  свежие (</t>
    </r>
    <r>
      <rPr>
        <b/>
        <sz val="11"/>
        <rFont val="Times New Roman"/>
        <charset val="204"/>
      </rPr>
      <t xml:space="preserve"> огурцы</t>
    </r>
    <r>
      <rPr>
        <b/>
        <sz val="11"/>
        <color rgb="FF000000"/>
        <rFont val="Times New Roman"/>
        <charset val="204"/>
      </rPr>
      <t>)</t>
    </r>
  </si>
  <si>
    <t>с.183</t>
  </si>
  <si>
    <t>Огурец свежий</t>
  </si>
  <si>
    <t>№101</t>
  </si>
  <si>
    <t xml:space="preserve">Щи из свежей капусты на б/м с мелкошинкованными овощами </t>
  </si>
  <si>
    <t>с.230</t>
  </si>
  <si>
    <t>Капуста белокочанная</t>
  </si>
  <si>
    <t>Картофель</t>
  </si>
  <si>
    <t>Морковь красная</t>
  </si>
  <si>
    <t>Лук репчатый</t>
  </si>
  <si>
    <t xml:space="preserve">Помидоры свежие </t>
  </si>
  <si>
    <t>или томат-пюре</t>
  </si>
  <si>
    <t>№289</t>
  </si>
  <si>
    <t xml:space="preserve">Говядина </t>
  </si>
  <si>
    <t>с.37т.2</t>
  </si>
  <si>
    <t>Сметана 10% жирности</t>
  </si>
  <si>
    <t>№311(3)</t>
  </si>
  <si>
    <t>Котлета мясные рубленные школьные</t>
  </si>
  <si>
    <t xml:space="preserve">Говядина с/м </t>
  </si>
  <si>
    <t>стр72</t>
  </si>
  <si>
    <t>Пшеничный хлеб</t>
  </si>
  <si>
    <t>Том 2</t>
  </si>
  <si>
    <t>рецеп.3</t>
  </si>
  <si>
    <t>Свинина с/м   н/к</t>
  </si>
  <si>
    <t>кг</t>
  </si>
  <si>
    <t>Чеснок</t>
  </si>
  <si>
    <t>№360(3)</t>
  </si>
  <si>
    <t xml:space="preserve">Картофель отварной </t>
  </si>
  <si>
    <t>с.149</t>
  </si>
  <si>
    <t>Масло растительное</t>
  </si>
  <si>
    <t>№412(1)</t>
  </si>
  <si>
    <t>Компот из сухофруктов</t>
  </si>
  <si>
    <t>Сухофрукты</t>
  </si>
  <si>
    <t>№476</t>
  </si>
  <si>
    <t>Хлеб ржаной</t>
  </si>
  <si>
    <t>ПОЛДНИК</t>
  </si>
  <si>
    <t>Кисломолочный продукт ( кефир)</t>
  </si>
  <si>
    <t>№503-505</t>
  </si>
  <si>
    <t>Кондитерское  изделие (пряник)</t>
  </si>
  <si>
    <t>Итого за 1 день</t>
  </si>
  <si>
    <t>2 день</t>
  </si>
  <si>
    <t>№221с.398</t>
  </si>
  <si>
    <t>Каша геркулесовая на молоке</t>
  </si>
  <si>
    <t>Крупа овсяная</t>
  </si>
  <si>
    <t>№434</t>
  </si>
  <si>
    <t>Какао с молоком</t>
  </si>
  <si>
    <t>С.253</t>
  </si>
  <si>
    <t>Какао-порошок</t>
  </si>
  <si>
    <t>Яйцо вареное</t>
  </si>
  <si>
    <t>с.110</t>
  </si>
  <si>
    <t>Сыр не менее 45 % жирности</t>
  </si>
  <si>
    <t>Фрукт свежий (банан)</t>
  </si>
  <si>
    <t>Салат из ранней капусты с зеленью</t>
  </si>
  <si>
    <t>Свекла</t>
  </si>
  <si>
    <t>№104(2)</t>
  </si>
  <si>
    <t>Рассольник ленинградский</t>
  </si>
  <si>
    <t>Крупа рисовая или перловая или овсяная</t>
  </si>
  <si>
    <t xml:space="preserve">Морковь </t>
  </si>
  <si>
    <t>Огурец соленый</t>
  </si>
  <si>
    <t>Говядина с/м н/к</t>
  </si>
  <si>
    <t>Сметана 10 % жирности</t>
  </si>
  <si>
    <t>№347</t>
  </si>
  <si>
    <t xml:space="preserve">Котлеты рубленые из птицы </t>
  </si>
  <si>
    <t>с.238</t>
  </si>
  <si>
    <t>Курица</t>
  </si>
  <si>
    <t>Тутильян</t>
  </si>
  <si>
    <t>или филе птицы</t>
  </si>
  <si>
    <t xml:space="preserve">Яйцо  </t>
  </si>
  <si>
    <t>Соус молочный</t>
  </si>
  <si>
    <t>Мука пшеничная</t>
  </si>
  <si>
    <t>№359(3)</t>
  </si>
  <si>
    <t>Макароны отварные</t>
  </si>
  <si>
    <t>Гречневая крупа</t>
  </si>
  <si>
    <t>№407</t>
  </si>
  <si>
    <t>Кисель фруктово- ягодный</t>
  </si>
  <si>
    <t>Сок фруктовый</t>
  </si>
  <si>
    <t xml:space="preserve">Булочка школьная </t>
  </si>
  <si>
    <t>Итого за  2 день</t>
  </si>
  <si>
    <t>3 день</t>
  </si>
  <si>
    <t>№267(2)</t>
  </si>
  <si>
    <t xml:space="preserve">Запеканка из творога соус сметанный </t>
  </si>
  <si>
    <t>200/20</t>
  </si>
  <si>
    <t>с.465</t>
  </si>
  <si>
    <t>Творог 9% жирности</t>
  </si>
  <si>
    <t>Мука пшеничная первого сорта</t>
  </si>
  <si>
    <t>Яйцо</t>
  </si>
  <si>
    <t>Молоко 3,2 % жирности</t>
  </si>
  <si>
    <t>Морковь</t>
  </si>
  <si>
    <t>№387</t>
  </si>
  <si>
    <t xml:space="preserve">Соус сметанный </t>
  </si>
  <si>
    <t>Мука первого сорта</t>
  </si>
  <si>
    <t>Соль</t>
  </si>
  <si>
    <t>№7</t>
  </si>
  <si>
    <t>с.258</t>
  </si>
  <si>
    <t>Ванилин</t>
  </si>
  <si>
    <t>№433</t>
  </si>
  <si>
    <t>Кофейный напиток  на молоке</t>
  </si>
  <si>
    <t xml:space="preserve">Яблоко </t>
  </si>
  <si>
    <t>№71</t>
  </si>
  <si>
    <t>Салат из свежих помидоров с луком и маслом растит.</t>
  </si>
  <si>
    <t>с.184</t>
  </si>
  <si>
    <t>Помидоры (томаты)</t>
  </si>
  <si>
    <t>№82</t>
  </si>
  <si>
    <t>Борщ  со сметаной</t>
  </si>
  <si>
    <t>с.202</t>
  </si>
  <si>
    <t>Капуста б/к</t>
  </si>
  <si>
    <t>Лук репка</t>
  </si>
  <si>
    <t>Томат-пюре</t>
  </si>
  <si>
    <t>Вода питьевая или бульон мясной</t>
  </si>
  <si>
    <t>№276</t>
  </si>
  <si>
    <t>Рыба(филе) с гарниром,запеченная под соусом молочным с картофелем</t>
  </si>
  <si>
    <t>с.10</t>
  </si>
  <si>
    <t>Филе минтая без костей с кожей</t>
  </si>
  <si>
    <t>Напиток лимонный</t>
  </si>
  <si>
    <t>№409(2)</t>
  </si>
  <si>
    <t>Яблоки</t>
  </si>
  <si>
    <t>с.226</t>
  </si>
  <si>
    <t xml:space="preserve">Соль йодированная </t>
  </si>
  <si>
    <t>№398</t>
  </si>
  <si>
    <t xml:space="preserve">Напиток из свежих фруктов (яблоко) </t>
  </si>
  <si>
    <t>Кондитерское  изделие (печенье)</t>
  </si>
  <si>
    <t>Итого за 3 день</t>
  </si>
  <si>
    <t>4 день</t>
  </si>
  <si>
    <t>4день</t>
  </si>
  <si>
    <t>№133(3)</t>
  </si>
  <si>
    <t xml:space="preserve">Омлет натуральный </t>
  </si>
  <si>
    <t>Крупа пшенная</t>
  </si>
  <si>
    <t>Молоко 2,5% жирности</t>
  </si>
  <si>
    <t>№4а</t>
  </si>
  <si>
    <t xml:space="preserve">Бутерброд с маслом сливочным </t>
  </si>
  <si>
    <t>Винегрет</t>
  </si>
  <si>
    <t>с.99</t>
  </si>
  <si>
    <t>Кислота лимонная2%(р-р)</t>
  </si>
  <si>
    <t>№114(2)</t>
  </si>
  <si>
    <t xml:space="preserve">Суп картофельный с крупой </t>
  </si>
  <si>
    <t>с.249</t>
  </si>
  <si>
    <t>Крупа рис /пшенная</t>
  </si>
  <si>
    <t>Бульон или вода</t>
  </si>
  <si>
    <t>№344(1)</t>
  </si>
  <si>
    <t>Птица, тушенная в соусе с овощами( лук, морковь.картофель)</t>
  </si>
  <si>
    <t>с.127</t>
  </si>
  <si>
    <t>Курица тушка</t>
  </si>
  <si>
    <t>Масса отварного картофеля82гр.</t>
  </si>
  <si>
    <t xml:space="preserve">Горошек зеленый </t>
  </si>
  <si>
    <t>Бульон или вода питьевая</t>
  </si>
  <si>
    <t>Соус красный осоновной</t>
  </si>
  <si>
    <t>Лист лавровый</t>
  </si>
  <si>
    <t>Компот из свежих фруктов(яблоко)</t>
  </si>
  <si>
    <t>Кисломолочный продукт (Кефир)</t>
  </si>
  <si>
    <t xml:space="preserve">Булочка сырная </t>
  </si>
  <si>
    <t>Итого за 4 день</t>
  </si>
  <si>
    <t>5 день</t>
  </si>
  <si>
    <t>Каша вязкая на молоке(гречневая)</t>
  </si>
  <si>
    <t>Крупа гречневая</t>
  </si>
  <si>
    <t>№432</t>
  </si>
  <si>
    <t>Салат овощной ( картофель,морковь отварн,огурец консерв,горошек зелен консерв)</t>
  </si>
  <si>
    <t>Салат китайский или капуста б/к</t>
  </si>
  <si>
    <t>с.144</t>
  </si>
  <si>
    <t>Масло подсолнечное</t>
  </si>
  <si>
    <t>№95(3)</t>
  </si>
  <si>
    <t xml:space="preserve">Щи  из свежей капусты </t>
  </si>
  <si>
    <t>с.95</t>
  </si>
  <si>
    <t>№303</t>
  </si>
  <si>
    <t>Печень, тушенная в соусе</t>
  </si>
  <si>
    <t>75/25</t>
  </si>
  <si>
    <t>Кондитерское  изделие (вафли)</t>
  </si>
  <si>
    <t>Итого за 5 день</t>
  </si>
  <si>
    <t>6 день</t>
  </si>
  <si>
    <t>Макароны с сыром</t>
  </si>
  <si>
    <t xml:space="preserve">Могильный </t>
  </si>
  <si>
    <t xml:space="preserve">Чай </t>
  </si>
  <si>
    <t>ЛТ</t>
  </si>
  <si>
    <t>с.114</t>
  </si>
  <si>
    <t>Салат из ранней капусты с огурцом и зеленью</t>
  </si>
  <si>
    <t>с.164</t>
  </si>
  <si>
    <t>№116(2)</t>
  </si>
  <si>
    <t>Суп картофельный макаронными изделиями</t>
  </si>
  <si>
    <t>Макаронные изделия</t>
  </si>
  <si>
    <t>с.253</t>
  </si>
  <si>
    <t>№274</t>
  </si>
  <si>
    <t>Рыба  тушенная в томате с овощами  75/50</t>
  </si>
  <si>
    <t>75/50</t>
  </si>
  <si>
    <t>с.6</t>
  </si>
  <si>
    <t xml:space="preserve">Рыба филе с/м  </t>
  </si>
  <si>
    <t>Масса готовой рыбы 75гр.</t>
  </si>
  <si>
    <t>Петрушка</t>
  </si>
  <si>
    <t>№359</t>
  </si>
  <si>
    <t>Рис отварной</t>
  </si>
  <si>
    <t>рецеп3</t>
  </si>
  <si>
    <t>Крупа рис</t>
  </si>
  <si>
    <t>с.148</t>
  </si>
  <si>
    <t xml:space="preserve">булочка кефирная </t>
  </si>
  <si>
    <t>Итого за 6 день</t>
  </si>
  <si>
    <t>7 день</t>
  </si>
  <si>
    <t xml:space="preserve">Запеканка из творога (соус сметанный) </t>
  </si>
  <si>
    <t>Салат из помидоров с луком и маслом растительным</t>
  </si>
  <si>
    <t>Борщ со сметаной</t>
  </si>
  <si>
    <t xml:space="preserve">Курица  тушеная с овощами </t>
  </si>
  <si>
    <t>с.52</t>
  </si>
  <si>
    <t>Свинина с/м   или говядина</t>
  </si>
  <si>
    <t>2006г.</t>
  </si>
  <si>
    <t>№362(3)</t>
  </si>
  <si>
    <t xml:space="preserve">Гречка отварная </t>
  </si>
  <si>
    <t>с.151</t>
  </si>
  <si>
    <t>Кисломолочный продукт ( ряженка))</t>
  </si>
  <si>
    <t>Итого за 7 день</t>
  </si>
  <si>
    <t>8 день</t>
  </si>
  <si>
    <t xml:space="preserve">Каша вязкая на молоке(пшено) </t>
  </si>
  <si>
    <t>№248(2)</t>
  </si>
  <si>
    <t>Макроны</t>
  </si>
  <si>
    <t>с.436</t>
  </si>
  <si>
    <t>Фрукт свежий (банан )</t>
  </si>
  <si>
    <t>№115(1)</t>
  </si>
  <si>
    <t>Суп  картофельный с бобовыми (гороховый)</t>
  </si>
  <si>
    <t>с.251</t>
  </si>
  <si>
    <t>Горох лущеный</t>
  </si>
  <si>
    <t>№283(2)</t>
  </si>
  <si>
    <t>Котлеты  рыбные школьные</t>
  </si>
  <si>
    <t xml:space="preserve">Минтай филе с/м </t>
  </si>
  <si>
    <t>стр24</t>
  </si>
  <si>
    <t>Крупа  манная</t>
  </si>
  <si>
    <t>Сухари панировочные</t>
  </si>
  <si>
    <t>Отвар шиповника</t>
  </si>
  <si>
    <t>Груши</t>
  </si>
  <si>
    <t xml:space="preserve">булочка школьная </t>
  </si>
  <si>
    <t>Итого за 8  день</t>
  </si>
  <si>
    <t>9 день</t>
  </si>
  <si>
    <t>Чай  -заварка,мл</t>
  </si>
  <si>
    <t>№ 302</t>
  </si>
  <si>
    <t xml:space="preserve">Печень по-строгановски </t>
  </si>
  <si>
    <t xml:space="preserve">Печень с/м  </t>
  </si>
  <si>
    <t xml:space="preserve">Соус молочный </t>
  </si>
  <si>
    <t>с.321</t>
  </si>
  <si>
    <t>сахар</t>
  </si>
  <si>
    <t>№408</t>
  </si>
  <si>
    <t>Плоды шиповника</t>
  </si>
  <si>
    <t>Итого за 9 день</t>
  </si>
  <si>
    <t>10 день</t>
  </si>
  <si>
    <t>Суп молочный рисовый</t>
  </si>
  <si>
    <t>с.273</t>
  </si>
  <si>
    <t>Вода</t>
  </si>
  <si>
    <t>Лапша или вермишель или фигурные изделия</t>
  </si>
  <si>
    <t xml:space="preserve">Бутерброд с сыром </t>
  </si>
  <si>
    <t>№117(1)</t>
  </si>
  <si>
    <t xml:space="preserve">Суп рыбный </t>
  </si>
  <si>
    <t xml:space="preserve">Томат -пюре </t>
  </si>
  <si>
    <t>Фрикадельки</t>
  </si>
  <si>
    <t>Рыба минтай с/м тушка</t>
  </si>
  <si>
    <t xml:space="preserve">Яйцо </t>
  </si>
  <si>
    <t>с.134</t>
  </si>
  <si>
    <t>Жир внутренний</t>
  </si>
  <si>
    <t>Молоко</t>
  </si>
  <si>
    <t xml:space="preserve">Компот из свежих фруктов( яблоко) </t>
  </si>
  <si>
    <t xml:space="preserve">булочка сырная </t>
  </si>
  <si>
    <t>Итого за 10 день</t>
  </si>
  <si>
    <t>11 день</t>
  </si>
  <si>
    <t>Фрукт свежий (Банан)</t>
  </si>
  <si>
    <t xml:space="preserve">Кондитерское  изделие </t>
  </si>
  <si>
    <t>Итого за 11 день</t>
  </si>
  <si>
    <t>12 день</t>
  </si>
  <si>
    <t xml:space="preserve">Каша вязкая на молоке(овсяные хлопья) </t>
  </si>
  <si>
    <t>Салат из отварной свеклы с растительным маслом</t>
  </si>
  <si>
    <t xml:space="preserve">Суп  картофельный с бобовыми </t>
  </si>
  <si>
    <t>Гречка отварная</t>
  </si>
  <si>
    <t>Напиток фруктово- ягодный</t>
  </si>
  <si>
    <t xml:space="preserve">Булочка кефираня </t>
  </si>
  <si>
    <t>Итого за 12 день</t>
  </si>
  <si>
    <t>13 день</t>
  </si>
  <si>
    <t xml:space="preserve">Запеканка из творога </t>
  </si>
  <si>
    <t>Бананы</t>
  </si>
  <si>
    <t>Помидоры свежие</t>
  </si>
  <si>
    <t>Компот из  свежих яблок</t>
  </si>
  <si>
    <t>Напиток из шиповника</t>
  </si>
  <si>
    <t>Итого за 13 день</t>
  </si>
  <si>
    <t>14 день</t>
  </si>
  <si>
    <t>Суп молочный с изделиями макаронными</t>
  </si>
  <si>
    <t>Салат из ранней капусты с маслом растительным</t>
  </si>
  <si>
    <t>Птица, тушенная в соусе с овощами</t>
  </si>
  <si>
    <t>Итого за 14 день</t>
  </si>
  <si>
    <t>15 день</t>
  </si>
  <si>
    <t>Омлет натуральный</t>
  </si>
  <si>
    <t>Итого за 15 день</t>
  </si>
  <si>
    <t>16 день</t>
  </si>
  <si>
    <t xml:space="preserve">Каша вязкая на молоке(манка) </t>
  </si>
  <si>
    <t>Салат из отварной свеклы с маслом</t>
  </si>
  <si>
    <t>Рыба  тушенная в томате с овощами  75/25</t>
  </si>
  <si>
    <t>75/26</t>
  </si>
  <si>
    <t>75/27</t>
  </si>
  <si>
    <t>75/28</t>
  </si>
  <si>
    <t>75/29</t>
  </si>
  <si>
    <t>75/30</t>
  </si>
  <si>
    <t>75/31</t>
  </si>
  <si>
    <t>Итого за 16 день</t>
  </si>
  <si>
    <t>17 день</t>
  </si>
  <si>
    <t>40/11</t>
  </si>
  <si>
    <t>40/12</t>
  </si>
  <si>
    <t>40/13</t>
  </si>
  <si>
    <t>40/14</t>
  </si>
  <si>
    <t>40/15</t>
  </si>
  <si>
    <t>Говядина тушеная</t>
  </si>
  <si>
    <t>Пюре картофельное</t>
  </si>
  <si>
    <t>Кисломолочный продукт ( йогурт питьевой</t>
  </si>
  <si>
    <t>Итого за 17 день</t>
  </si>
  <si>
    <t>18 день</t>
  </si>
  <si>
    <t>Каша вязкая на молоке пшенная</t>
  </si>
  <si>
    <t>Салат из ранней капусты с огурцом и раст маслом</t>
  </si>
  <si>
    <t>Итого за 18  день</t>
  </si>
  <si>
    <t>Всего за 18 дней</t>
  </si>
  <si>
    <t>Среднее значение за 18 дней</t>
  </si>
  <si>
    <t xml:space="preserve">Чай с сахаром и лимоном </t>
  </si>
  <si>
    <t>Итого за 1 1день</t>
  </si>
  <si>
    <t>Итого за  12 день</t>
  </si>
  <si>
    <t>белки</t>
  </si>
  <si>
    <t>жиры</t>
  </si>
  <si>
    <t>углеводы</t>
  </si>
  <si>
    <t>Ккалл</t>
  </si>
  <si>
    <t>С,мг.</t>
  </si>
  <si>
    <t>Итого за весь период:</t>
  </si>
  <si>
    <t>Среднее значение за период:</t>
  </si>
  <si>
    <t>Соотношение</t>
  </si>
  <si>
    <t>Белки при расчете соотношения всегда берутся за 1</t>
  </si>
  <si>
    <t xml:space="preserve">Утверждаю :    
Общество с ограниченной ответственностью  «Столичная кулинарная Компания»
____________________/Жукова Д.В. /
«____»_________________________2019г.
М.П.
</t>
  </si>
  <si>
    <t xml:space="preserve"> 
 ПРИМЕРНОЕ ВОСЕМНАДЦАТИДНЕВНОЕ МЕНЮ ДЛЯ УЧАЩИХСЯ , ПОСЕЩАЮЩИХ ОЗДОРОВИТЕЛЬНЫЙ ЛАГЕРЬ С ДНЕВНЫМ ПРИБЫВАНИЕМ .
2018 ГОД .</t>
  </si>
  <si>
    <t xml:space="preserve">г. АЛЕКСИН  </t>
  </si>
  <si>
    <t xml:space="preserve"> Разработано на основании метиодических сборников рецептур и кулинарных изделий для предприятий общественного питания. Составители:А.И. Здобнов, В.А. Цыганенко  М.И.,Титов. Пересичный.- К.:А.С.К.,2002г.-656с. Тутельян  Т.В. , Могильный М.П.   </t>
  </si>
  <si>
    <t>Овощи  свежие ( огурцы )</t>
  </si>
  <si>
    <t>Фрукт свежий (груша)</t>
  </si>
  <si>
    <r>
      <rPr>
        <b/>
        <sz val="11"/>
        <color rgb="FF000000"/>
        <rFont val="Times New Roman"/>
        <charset val="204"/>
      </rPr>
      <t xml:space="preserve">Овощи  свежие </t>
    </r>
    <r>
      <rPr>
        <b/>
        <sz val="11"/>
        <color rgb="FFFF0000"/>
        <rFont val="Times New Roman"/>
        <charset val="204"/>
      </rPr>
      <t xml:space="preserve"> </t>
    </r>
    <r>
      <rPr>
        <b/>
        <sz val="11"/>
        <rFont val="Times New Roman"/>
        <charset val="204"/>
      </rPr>
      <t>( огурцы+ помидоры)</t>
    </r>
  </si>
  <si>
    <t>70/30</t>
  </si>
  <si>
    <t>№291</t>
  </si>
  <si>
    <t>Сосиски отварные</t>
  </si>
  <si>
    <t>Сок  яблочный</t>
  </si>
  <si>
    <t>Выпечка собственного производства</t>
  </si>
  <si>
    <t>Запеканка из творога</t>
  </si>
  <si>
    <t>120/25</t>
  </si>
  <si>
    <t>Кисломолочный продукт ( йогурт питьевой)</t>
  </si>
  <si>
    <t xml:space="preserve">Борщ  </t>
  </si>
  <si>
    <r>
      <rPr>
        <b/>
        <sz val="11"/>
        <color rgb="FF000000"/>
        <rFont val="Times New Roman"/>
        <charset val="204"/>
      </rPr>
      <t xml:space="preserve">Бутерброд с сыром </t>
    </r>
    <r>
      <rPr>
        <b/>
        <sz val="11"/>
        <color rgb="FFFF0000"/>
        <rFont val="Times New Roman"/>
        <charset val="204"/>
      </rPr>
      <t xml:space="preserve"> </t>
    </r>
  </si>
  <si>
    <t>Овощи  свежие ( огурцы)</t>
  </si>
  <si>
    <t>Птица, тушенная в соусе с овощами( лук, морковь)</t>
  </si>
  <si>
    <t xml:space="preserve">Сок фруктовый </t>
  </si>
  <si>
    <t>Овощи  свежие ( грурцы, помидоры)</t>
  </si>
  <si>
    <t>75/75</t>
  </si>
  <si>
    <t>Кондитерское  изделие ( печенье)</t>
  </si>
  <si>
    <t>Чай с молоком</t>
  </si>
  <si>
    <t xml:space="preserve">Бутерброд с  колбасой </t>
  </si>
  <si>
    <t>30/20</t>
  </si>
  <si>
    <t>Овощи  свежие (Огурцы)</t>
  </si>
  <si>
    <t>Овощи  свежие ( огурцы , помидоры)</t>
  </si>
  <si>
    <t xml:space="preserve">Борщ </t>
  </si>
  <si>
    <t>Говядина отварная</t>
  </si>
  <si>
    <t xml:space="preserve">Каша вязкая на молоке(пшен) </t>
  </si>
  <si>
    <t>30\10</t>
  </si>
  <si>
    <t>№ 481</t>
  </si>
  <si>
    <t>Булочка "Веснушка"</t>
  </si>
  <si>
    <t>Каша молочная ассорти(рис,пшено)с маслом сливочным</t>
  </si>
  <si>
    <t>75//75</t>
  </si>
  <si>
    <t>№170</t>
  </si>
  <si>
    <t xml:space="preserve">Капуста тушеная </t>
  </si>
  <si>
    <t>Напиток из плодов шиповник</t>
  </si>
  <si>
    <t>Суп молочный с макаронными изделиями</t>
  </si>
  <si>
    <t>Кисломолочный продукт</t>
  </si>
  <si>
    <t>Овощи  свежие (огурцы , помидоры)</t>
  </si>
  <si>
    <t>Суп рыбный с  фрикадельками рыбными</t>
  </si>
  <si>
    <t>№353(2)</t>
  </si>
  <si>
    <t>Каша гречневая рассыпчатая</t>
  </si>
  <si>
    <t>Компот из свежих фруктов</t>
  </si>
  <si>
    <t>шт</t>
  </si>
  <si>
    <t>Овощи  свежие</t>
  </si>
  <si>
    <t>Овощи  свежие) огурцы)</t>
  </si>
  <si>
    <t>Сок   фруктовый</t>
  </si>
  <si>
    <t>Сок мульти фруктовый</t>
  </si>
  <si>
    <t>Бутерброд с  колбасой</t>
  </si>
  <si>
    <t>Овощи  свежие( огурцы , помидоры)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</si>
</sst>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176" formatCode="_-* #\ ##0.00_р_._-;\-* #\ ##0.00_р_._-;_-* &quot;-&quot;??_р_.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0_р_._-;\-* #\ ##0.000_р_._-;_-* &quot;-&quot;??_р_._-;_-@_-"/>
    <numFmt numFmtId="181" formatCode="_-* #\ ##0.0_р_._-;\-* #\ ##0.0_р_._-;_-* &quot;-&quot;??_р_._-;_-@_-"/>
    <numFmt numFmtId="182" formatCode="_-* #\ ##0.000_р_._-;\-* #\ ##0.000_р_._-;_-* &quot;-&quot;???_р_._-;_-@_-"/>
    <numFmt numFmtId="183" formatCode="#\ ##0_ ;\-#\ ##0\ "/>
    <numFmt numFmtId="184" formatCode="_-* #\ ##0_р_._-;\-* #\ ##0_р_._-;_-* &quot;-&quot;??_р_._-;_-@_-"/>
    <numFmt numFmtId="185" formatCode="_-* #\ ##0.0000_р_._-;\-* #\ ##0.0000_р_._-;_-* &quot;-&quot;??_р_._-;_-@_-"/>
    <numFmt numFmtId="186" formatCode="0.000"/>
    <numFmt numFmtId="187" formatCode="dd\.mmm"/>
    <numFmt numFmtId="188" formatCode="0.0"/>
    <numFmt numFmtId="189" formatCode="#\ ##0.00_ ;\-#\ ##0.00\ "/>
    <numFmt numFmtId="190" formatCode="#\ ##0.00"/>
  </numFmts>
  <fonts count="78">
    <font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b/>
      <sz val="11"/>
      <color theme="1"/>
      <name val="Times New Roman"/>
      <charset val="204"/>
    </font>
    <font>
      <b/>
      <sz val="8"/>
      <color theme="1"/>
      <name val="Times New Roman"/>
      <charset val="204"/>
    </font>
    <font>
      <b/>
      <sz val="10"/>
      <color theme="1"/>
      <name val="Times New Roman"/>
      <charset val="204"/>
    </font>
    <font>
      <b/>
      <sz val="11"/>
      <color rgb="FF000000"/>
      <name val="Times New Roman"/>
      <charset val="204"/>
    </font>
    <font>
      <sz val="11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9"/>
      <color rgb="FF000000"/>
      <name val="Times New Roman"/>
      <charset val="204"/>
    </font>
    <font>
      <b/>
      <sz val="8"/>
      <color theme="9" tint="-0.499984740745262"/>
      <name val="Times New Roman"/>
      <charset val="204"/>
    </font>
    <font>
      <sz val="9"/>
      <color theme="9" tint="-0.499984740745262"/>
      <name val="Times New Roman"/>
      <charset val="204"/>
    </font>
    <font>
      <b/>
      <sz val="9"/>
      <color theme="9" tint="-0.499984740745262"/>
      <name val="Times New Roman"/>
      <charset val="204"/>
    </font>
    <font>
      <sz val="11"/>
      <name val="Times New Roman"/>
      <charset val="204"/>
    </font>
    <font>
      <b/>
      <sz val="9"/>
      <color theme="1"/>
      <name val="Times New Roman"/>
      <charset val="204"/>
    </font>
    <font>
      <b/>
      <sz val="11"/>
      <color theme="0"/>
      <name val="Times New Roman"/>
      <charset val="204"/>
    </font>
    <font>
      <sz val="11"/>
      <color theme="1"/>
      <name val="Times New Roman"/>
      <charset val="204"/>
    </font>
    <font>
      <sz val="10"/>
      <color rgb="FF000000"/>
      <name val="Times New Roman"/>
      <charset val="204"/>
    </font>
    <font>
      <sz val="9"/>
      <color theme="1"/>
      <name val="Times New Roman"/>
      <charset val="204"/>
    </font>
    <font>
      <sz val="11"/>
      <color theme="1"/>
      <name val="Calibri"/>
      <charset val="204"/>
      <scheme val="minor"/>
    </font>
    <font>
      <i/>
      <sz val="9"/>
      <color rgb="FF000000"/>
      <name val="Times New Roman"/>
      <charset val="204"/>
    </font>
    <font>
      <sz val="9"/>
      <color theme="1"/>
      <name val="Calibri"/>
      <charset val="134"/>
      <scheme val="minor"/>
    </font>
    <font>
      <sz val="9"/>
      <name val="Times New Roman"/>
      <charset val="204"/>
    </font>
    <font>
      <b/>
      <sz val="9"/>
      <name val="Times New Roman"/>
      <charset val="204"/>
    </font>
    <font>
      <b/>
      <sz val="8"/>
      <name val="Times New Roman"/>
      <charset val="204"/>
    </font>
    <font>
      <sz val="8"/>
      <color rgb="FF000000"/>
      <name val="Times New Roman"/>
      <charset val="204"/>
    </font>
    <font>
      <b/>
      <sz val="11"/>
      <name val="Times New Roman"/>
      <charset val="204"/>
    </font>
    <font>
      <sz val="8"/>
      <color theme="1"/>
      <name val="Times New Roman"/>
      <charset val="204"/>
    </font>
    <font>
      <sz val="11"/>
      <name val="Calibri"/>
      <charset val="134"/>
      <scheme val="minor"/>
    </font>
    <font>
      <i/>
      <sz val="11"/>
      <color rgb="FF000000"/>
      <name val="Times New Roman"/>
      <charset val="204"/>
    </font>
    <font>
      <sz val="11"/>
      <color rgb="FF000000"/>
      <name val="Calibri"/>
      <charset val="204"/>
      <scheme val="minor"/>
    </font>
    <font>
      <b/>
      <sz val="10"/>
      <color theme="1"/>
      <name val="Calibri"/>
      <charset val="204"/>
      <scheme val="minor"/>
    </font>
    <font>
      <sz val="10"/>
      <color theme="1"/>
      <name val="Calibri"/>
      <charset val="134"/>
      <scheme val="minor"/>
    </font>
    <font>
      <sz val="14"/>
      <color rgb="FFFF0000"/>
      <name val="Calibri"/>
      <charset val="134"/>
      <scheme val="minor"/>
    </font>
    <font>
      <b/>
      <sz val="14"/>
      <color rgb="FFFF0000"/>
      <name val="Calibri"/>
      <charset val="134"/>
      <scheme val="minor"/>
    </font>
    <font>
      <b/>
      <sz val="14"/>
      <color theme="1"/>
      <name val="Calibri"/>
      <charset val="204"/>
      <scheme val="minor"/>
    </font>
    <font>
      <b/>
      <sz val="12"/>
      <color theme="1"/>
      <name val="Calibri"/>
      <charset val="134"/>
      <scheme val="minor"/>
    </font>
    <font>
      <b/>
      <sz val="16"/>
      <name val="Calibri"/>
      <charset val="134"/>
      <scheme val="minor"/>
    </font>
    <font>
      <b/>
      <u/>
      <sz val="14"/>
      <color theme="1"/>
      <name val="Calibri"/>
      <charset val="204"/>
      <scheme val="minor"/>
    </font>
    <font>
      <b/>
      <i/>
      <sz val="11"/>
      <color theme="1"/>
      <name val="Calibri"/>
      <charset val="204"/>
      <scheme val="minor"/>
    </font>
    <font>
      <b/>
      <sz val="11"/>
      <name val="Calibri"/>
      <charset val="204"/>
      <scheme val="minor"/>
    </font>
    <font>
      <b/>
      <sz val="12"/>
      <color rgb="FFC00000"/>
      <name val="Calibri"/>
      <charset val="204"/>
      <scheme val="minor"/>
    </font>
    <font>
      <b/>
      <u/>
      <sz val="14"/>
      <color rgb="FFC00000"/>
      <name val="Calibri"/>
      <charset val="204"/>
      <scheme val="minor"/>
    </font>
    <font>
      <b/>
      <sz val="11"/>
      <color theme="9" tint="-0.499984740745262"/>
      <name val="Times New Roman"/>
      <charset val="204"/>
    </font>
    <font>
      <b/>
      <sz val="11"/>
      <color rgb="FFFF0000"/>
      <name val="Times New Roman"/>
      <charset val="204"/>
    </font>
    <font>
      <b/>
      <sz val="14"/>
      <name val="Calibri"/>
      <charset val="204"/>
      <scheme val="minor"/>
    </font>
    <font>
      <b/>
      <sz val="11"/>
      <color rgb="FF000000"/>
      <name val="Calibri"/>
      <charset val="204"/>
      <scheme val="minor"/>
    </font>
    <font>
      <i/>
      <sz val="11"/>
      <name val="Times New Roman"/>
      <charset val="204"/>
    </font>
    <font>
      <b/>
      <sz val="11"/>
      <color rgb="FFC00000"/>
      <name val="Times New Roman"/>
      <charset val="204"/>
    </font>
    <font>
      <b/>
      <u/>
      <sz val="11"/>
      <color rgb="FFC00000"/>
      <name val="Times New Roman"/>
      <charset val="204"/>
    </font>
    <font>
      <sz val="11"/>
      <color rgb="FFFF0000"/>
      <name val="Calibri"/>
      <charset val="134"/>
      <scheme val="minor"/>
    </font>
    <font>
      <sz val="14"/>
      <color theme="1"/>
      <name val="Calibri"/>
      <charset val="134"/>
      <scheme val="minor"/>
    </font>
    <font>
      <b/>
      <sz val="14"/>
      <color theme="1"/>
      <name val="Calibri"/>
      <charset val="134"/>
      <scheme val="minor"/>
    </font>
    <font>
      <b/>
      <sz val="11"/>
      <name val="Calibri"/>
      <charset val="134"/>
      <scheme val="minor"/>
    </font>
    <font>
      <b/>
      <sz val="12"/>
      <color theme="1"/>
      <name val="Calibri"/>
      <charset val="204"/>
      <scheme val="minor"/>
    </font>
    <font>
      <sz val="12"/>
      <color theme="1"/>
      <name val="Calibri"/>
      <charset val="204"/>
      <scheme val="minor"/>
    </font>
    <font>
      <b/>
      <sz val="12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8"/>
      <name val="Arial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/>
    <xf numFmtId="177" fontId="57" fillId="0" borderId="0" applyFont="0" applyFill="0" applyBorder="0" applyAlignment="0" applyProtection="0">
      <alignment vertical="center"/>
    </xf>
    <xf numFmtId="9" fontId="57" fillId="0" borderId="0" applyFont="0" applyFill="0" applyBorder="0" applyAlignment="0" applyProtection="0">
      <alignment vertical="center"/>
    </xf>
    <xf numFmtId="178" fontId="57" fillId="0" borderId="0" applyFont="0" applyFill="0" applyBorder="0" applyAlignment="0" applyProtection="0">
      <alignment vertical="center"/>
    </xf>
    <xf numFmtId="179" fontId="57" fillId="0" borderId="0" applyFont="0" applyFill="0" applyBorder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57" fillId="7" borderId="71" applyNumberFormat="0" applyFont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center"/>
    </xf>
    <xf numFmtId="0" fontId="63" fillId="0" borderId="72" applyNumberFormat="0" applyFill="0" applyAlignment="0" applyProtection="0">
      <alignment vertical="center"/>
    </xf>
    <xf numFmtId="0" fontId="64" fillId="0" borderId="72" applyNumberFormat="0" applyFill="0" applyAlignment="0" applyProtection="0">
      <alignment vertical="center"/>
    </xf>
    <xf numFmtId="0" fontId="65" fillId="0" borderId="73" applyNumberFormat="0" applyFill="0" applyAlignment="0" applyProtection="0">
      <alignment vertical="center"/>
    </xf>
    <xf numFmtId="0" fontId="65" fillId="0" borderId="0" applyNumberFormat="0" applyFill="0" applyBorder="0" applyAlignment="0" applyProtection="0">
      <alignment vertical="center"/>
    </xf>
    <xf numFmtId="0" fontId="66" fillId="8" borderId="74" applyNumberFormat="0" applyAlignment="0" applyProtection="0">
      <alignment vertical="center"/>
    </xf>
    <xf numFmtId="0" fontId="67" fillId="9" borderId="75" applyNumberFormat="0" applyAlignment="0" applyProtection="0">
      <alignment vertical="center"/>
    </xf>
    <xf numFmtId="0" fontId="68" fillId="9" borderId="74" applyNumberFormat="0" applyAlignment="0" applyProtection="0">
      <alignment vertical="center"/>
    </xf>
    <xf numFmtId="0" fontId="69" fillId="10" borderId="76" applyNumberFormat="0" applyAlignment="0" applyProtection="0">
      <alignment vertical="center"/>
    </xf>
    <xf numFmtId="0" fontId="70" fillId="0" borderId="77" applyNumberFormat="0" applyFill="0" applyAlignment="0" applyProtection="0">
      <alignment vertical="center"/>
    </xf>
    <xf numFmtId="0" fontId="71" fillId="0" borderId="78" applyNumberFormat="0" applyFill="0" applyAlignment="0" applyProtection="0">
      <alignment vertical="center"/>
    </xf>
    <xf numFmtId="0" fontId="72" fillId="11" borderId="0" applyNumberFormat="0" applyBorder="0" applyAlignment="0" applyProtection="0">
      <alignment vertical="center"/>
    </xf>
    <xf numFmtId="0" fontId="73" fillId="12" borderId="0" applyNumberFormat="0" applyBorder="0" applyAlignment="0" applyProtection="0">
      <alignment vertical="center"/>
    </xf>
    <xf numFmtId="0" fontId="74" fillId="13" borderId="0" applyNumberFormat="0" applyBorder="0" applyAlignment="0" applyProtection="0">
      <alignment vertical="center"/>
    </xf>
    <xf numFmtId="0" fontId="75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76" fillId="16" borderId="0" applyNumberFormat="0" applyBorder="0" applyAlignment="0" applyProtection="0">
      <alignment vertical="center"/>
    </xf>
    <xf numFmtId="0" fontId="75" fillId="17" borderId="0" applyNumberFormat="0" applyBorder="0" applyAlignment="0" applyProtection="0">
      <alignment vertical="center"/>
    </xf>
    <xf numFmtId="0" fontId="75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75" fillId="21" borderId="0" applyNumberFormat="0" applyBorder="0" applyAlignment="0" applyProtection="0">
      <alignment vertical="center"/>
    </xf>
    <xf numFmtId="0" fontId="75" fillId="22" borderId="0" applyNumberFormat="0" applyBorder="0" applyAlignment="0" applyProtection="0">
      <alignment vertical="center"/>
    </xf>
    <xf numFmtId="0" fontId="76" fillId="23" borderId="0" applyNumberFormat="0" applyBorder="0" applyAlignment="0" applyProtection="0">
      <alignment vertical="center"/>
    </xf>
    <xf numFmtId="0" fontId="76" fillId="24" borderId="0" applyNumberFormat="0" applyBorder="0" applyAlignment="0" applyProtection="0">
      <alignment vertical="center"/>
    </xf>
    <xf numFmtId="0" fontId="75" fillId="25" borderId="0" applyNumberFormat="0" applyBorder="0" applyAlignment="0" applyProtection="0">
      <alignment vertical="center"/>
    </xf>
    <xf numFmtId="0" fontId="75" fillId="26" borderId="0" applyNumberFormat="0" applyBorder="0" applyAlignment="0" applyProtection="0">
      <alignment vertical="center"/>
    </xf>
    <xf numFmtId="0" fontId="76" fillId="27" borderId="0" applyNumberFormat="0" applyBorder="0" applyAlignment="0" applyProtection="0">
      <alignment vertical="center"/>
    </xf>
    <xf numFmtId="0" fontId="76" fillId="28" borderId="0" applyNumberFormat="0" applyBorder="0" applyAlignment="0" applyProtection="0">
      <alignment vertical="center"/>
    </xf>
    <xf numFmtId="0" fontId="75" fillId="29" borderId="0" applyNumberFormat="0" applyBorder="0" applyAlignment="0" applyProtection="0">
      <alignment vertical="center"/>
    </xf>
    <xf numFmtId="0" fontId="75" fillId="30" borderId="0" applyNumberFormat="0" applyBorder="0" applyAlignment="0" applyProtection="0">
      <alignment vertical="center"/>
    </xf>
    <xf numFmtId="0" fontId="76" fillId="31" borderId="0" applyNumberFormat="0" applyBorder="0" applyAlignment="0" applyProtection="0">
      <alignment vertical="center"/>
    </xf>
    <xf numFmtId="0" fontId="76" fillId="32" borderId="0" applyNumberFormat="0" applyBorder="0" applyAlignment="0" applyProtection="0">
      <alignment vertical="center"/>
    </xf>
    <xf numFmtId="0" fontId="75" fillId="33" borderId="0" applyNumberFormat="0" applyBorder="0" applyAlignment="0" applyProtection="0">
      <alignment vertical="center"/>
    </xf>
    <xf numFmtId="0" fontId="75" fillId="34" borderId="0" applyNumberFormat="0" applyBorder="0" applyAlignment="0" applyProtection="0">
      <alignment vertical="center"/>
    </xf>
    <xf numFmtId="0" fontId="76" fillId="35" borderId="0" applyNumberFormat="0" applyBorder="0" applyAlignment="0" applyProtection="0">
      <alignment vertical="center"/>
    </xf>
    <xf numFmtId="0" fontId="76" fillId="36" borderId="0" applyNumberFormat="0" applyBorder="0" applyAlignment="0" applyProtection="0">
      <alignment vertical="center"/>
    </xf>
    <xf numFmtId="0" fontId="75" fillId="37" borderId="0" applyNumberFormat="0" applyBorder="0" applyAlignment="0" applyProtection="0">
      <alignment vertical="center"/>
    </xf>
    <xf numFmtId="0" fontId="77" fillId="0" borderId="0"/>
  </cellStyleXfs>
  <cellXfs count="1355">
    <xf numFmtId="0" fontId="0" fillId="0" borderId="0" xfId="0"/>
    <xf numFmtId="0" fontId="0" fillId="0" borderId="0" xfId="0" applyFon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80" fontId="1" fillId="0" borderId="0" xfId="1" applyNumberFormat="1" applyFont="1"/>
    <xf numFmtId="0" fontId="1" fillId="0" borderId="0" xfId="0" applyFont="1"/>
    <xf numFmtId="0" fontId="2" fillId="2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1" xfId="0" applyFont="1" applyBorder="1"/>
    <xf numFmtId="0" fontId="2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80" fontId="1" fillId="0" borderId="1" xfId="1" applyNumberFormat="1" applyFont="1" applyBorder="1"/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80" fontId="3" fillId="0" borderId="1" xfId="1" applyNumberFormat="1" applyFont="1" applyBorder="1" applyAlignment="1">
      <alignment horizontal="center" vertical="center" wrapText="1"/>
    </xf>
    <xf numFmtId="0" fontId="5" fillId="0" borderId="2" xfId="0" applyFont="1" applyBorder="1"/>
    <xf numFmtId="0" fontId="3" fillId="0" borderId="3" xfId="0" applyFont="1" applyBorder="1"/>
    <xf numFmtId="0" fontId="3" fillId="2" borderId="4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180" fontId="3" fillId="0" borderId="4" xfId="1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80" fontId="6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7" fillId="2" borderId="1" xfId="0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180" fontId="9" fillId="0" borderId="1" xfId="1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2" borderId="1" xfId="0" applyFill="1" applyBorder="1"/>
    <xf numFmtId="0" fontId="8" fillId="2" borderId="1" xfId="0" applyFont="1" applyFill="1" applyBorder="1" applyAlignment="1">
      <alignment horizontal="center" vertical="center"/>
    </xf>
    <xf numFmtId="180" fontId="9" fillId="2" borderId="1" xfId="1" applyNumberFormat="1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0" fillId="0" borderId="5" xfId="0" applyBorder="1"/>
    <xf numFmtId="0" fontId="0" fillId="0" borderId="5" xfId="0" applyBorder="1" applyAlignment="1">
      <alignment horizontal="center"/>
    </xf>
    <xf numFmtId="0" fontId="2" fillId="0" borderId="1" xfId="0" applyFont="1" applyBorder="1"/>
    <xf numFmtId="0" fontId="3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15" fillId="2" borderId="1" xfId="0" applyFont="1" applyFill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1" xfId="0" applyFont="1" applyBorder="1"/>
    <xf numFmtId="0" fontId="3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0" fillId="0" borderId="8" xfId="0" applyBorder="1"/>
    <xf numFmtId="0" fontId="3" fillId="0" borderId="4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0" fillId="2" borderId="8" xfId="0" applyFill="1" applyBorder="1"/>
    <xf numFmtId="0" fontId="9" fillId="0" borderId="1" xfId="0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0" fillId="2" borderId="7" xfId="0" applyFill="1" applyBorder="1"/>
    <xf numFmtId="0" fontId="8" fillId="2" borderId="7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181" fontId="9" fillId="2" borderId="1" xfId="1" applyNumberFormat="1" applyFont="1" applyFill="1" applyBorder="1" applyAlignment="1">
      <alignment horizontal="center" vertical="center"/>
    </xf>
    <xf numFmtId="180" fontId="9" fillId="2" borderId="7" xfId="1" applyNumberFormat="1" applyFont="1" applyFill="1" applyBorder="1" applyAlignment="1">
      <alignment horizontal="center" vertical="center"/>
    </xf>
    <xf numFmtId="0" fontId="1" fillId="0" borderId="5" xfId="0" applyFont="1" applyBorder="1"/>
    <xf numFmtId="182" fontId="6" fillId="0" borderId="5" xfId="0" applyNumberFormat="1" applyFont="1" applyBorder="1" applyAlignment="1">
      <alignment horizontal="center" vertical="center"/>
    </xf>
    <xf numFmtId="182" fontId="6" fillId="0" borderId="9" xfId="0" applyNumberFormat="1" applyFont="1" applyBorder="1" applyAlignment="1">
      <alignment horizontal="center" vertical="center"/>
    </xf>
    <xf numFmtId="182" fontId="6" fillId="0" borderId="8" xfId="0" applyNumberFormat="1" applyFont="1" applyBorder="1" applyAlignment="1">
      <alignment horizontal="center" vertical="center"/>
    </xf>
    <xf numFmtId="182" fontId="6" fillId="0" borderId="1" xfId="0" applyNumberFormat="1" applyFont="1" applyBorder="1" applyAlignment="1">
      <alignment horizontal="center" vertical="center"/>
    </xf>
    <xf numFmtId="182" fontId="6" fillId="0" borderId="0" xfId="0" applyNumberFormat="1" applyFont="1" applyBorder="1" applyAlignment="1">
      <alignment horizontal="center" vertical="center"/>
    </xf>
    <xf numFmtId="183" fontId="6" fillId="0" borderId="5" xfId="0" applyNumberFormat="1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0" xfId="0" applyBorder="1"/>
    <xf numFmtId="0" fontId="0" fillId="2" borderId="0" xfId="0" applyFill="1" applyBorder="1"/>
    <xf numFmtId="180" fontId="0" fillId="2" borderId="0" xfId="0" applyNumberFormat="1" applyFill="1" applyBorder="1"/>
    <xf numFmtId="182" fontId="0" fillId="2" borderId="0" xfId="0" applyNumberFormat="1" applyFill="1" applyBorder="1"/>
    <xf numFmtId="181" fontId="0" fillId="2" borderId="0" xfId="0" applyNumberFormat="1" applyFill="1" applyBorder="1"/>
    <xf numFmtId="184" fontId="0" fillId="2" borderId="0" xfId="0" applyNumberFormat="1" applyFill="1" applyBorder="1"/>
    <xf numFmtId="185" fontId="0" fillId="2" borderId="0" xfId="0" applyNumberFormat="1" applyFill="1" applyBorder="1"/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right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/>
    <xf numFmtId="0" fontId="7" fillId="2" borderId="0" xfId="0" applyFont="1" applyFill="1" applyBorder="1" applyAlignment="1">
      <alignment horizontal="center" vertical="center"/>
    </xf>
    <xf numFmtId="180" fontId="9" fillId="2" borderId="0" xfId="1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16" fillId="2" borderId="1" xfId="0" applyFont="1" applyFill="1" applyBorder="1"/>
    <xf numFmtId="0" fontId="16" fillId="2" borderId="1" xfId="0" applyFont="1" applyFill="1" applyBorder="1" applyAlignment="1">
      <alignment horizontal="left"/>
    </xf>
    <xf numFmtId="186" fontId="8" fillId="3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/>
    <xf numFmtId="0" fontId="7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/>
    </xf>
    <xf numFmtId="0" fontId="9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horizontal="right" vertical="center" wrapText="1"/>
    </xf>
    <xf numFmtId="0" fontId="0" fillId="3" borderId="1" xfId="0" applyFill="1" applyBorder="1"/>
    <xf numFmtId="0" fontId="5" fillId="0" borderId="1" xfId="0" applyFont="1" applyBorder="1"/>
    <xf numFmtId="0" fontId="3" fillId="0" borderId="1" xfId="0" applyFont="1" applyBorder="1"/>
    <xf numFmtId="0" fontId="3" fillId="2" borderId="1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/>
    </xf>
    <xf numFmtId="176" fontId="0" fillId="0" borderId="1" xfId="0" applyNumberFormat="1" applyBorder="1" applyAlignment="1"/>
    <xf numFmtId="0" fontId="7" fillId="4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0" xfId="0" applyFont="1" applyFill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3" fillId="2" borderId="1" xfId="0" applyFont="1" applyFill="1" applyBorder="1"/>
    <xf numFmtId="0" fontId="16" fillId="2" borderId="1" xfId="0" applyFont="1" applyFill="1" applyBorder="1" applyAlignment="1">
      <alignment horizontal="right" vertical="center" wrapText="1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 wrapText="1"/>
    </xf>
    <xf numFmtId="186" fontId="9" fillId="2" borderId="1" xfId="0" applyNumberFormat="1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left"/>
    </xf>
    <xf numFmtId="0" fontId="11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20" fillId="4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9" fillId="3" borderId="1" xfId="0" applyFont="1" applyFill="1" applyBorder="1" applyAlignment="1">
      <alignment horizontal="center" vertical="center"/>
    </xf>
    <xf numFmtId="0" fontId="21" fillId="0" borderId="1" xfId="0" applyFont="1" applyBorder="1"/>
    <xf numFmtId="0" fontId="7" fillId="4" borderId="1" xfId="0" applyFont="1" applyFill="1" applyBorder="1" applyAlignment="1">
      <alignment horizontal="right" vertical="center" wrapText="1"/>
    </xf>
    <xf numFmtId="0" fontId="8" fillId="4" borderId="1" xfId="0" applyFont="1" applyFill="1" applyBorder="1" applyAlignment="1">
      <alignment horizontal="center" vertical="center" wrapText="1"/>
    </xf>
    <xf numFmtId="176" fontId="9" fillId="0" borderId="1" xfId="1" applyNumberFormat="1" applyFont="1" applyBorder="1" applyAlignment="1">
      <alignment horizontal="center" vertical="center"/>
    </xf>
    <xf numFmtId="0" fontId="16" fillId="0" borderId="1" xfId="0" applyFont="1" applyBorder="1"/>
    <xf numFmtId="0" fontId="13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76" fontId="23" fillId="0" borderId="1" xfId="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185" fontId="23" fillId="0" borderId="1" xfId="1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wrapText="1"/>
    </xf>
    <xf numFmtId="0" fontId="13" fillId="0" borderId="1" xfId="0" applyFont="1" applyBorder="1" applyAlignment="1">
      <alignment horizontal="center"/>
    </xf>
    <xf numFmtId="180" fontId="23" fillId="0" borderId="1" xfId="1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right" wrapText="1"/>
    </xf>
    <xf numFmtId="0" fontId="22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0" fontId="24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vertical="center" wrapText="1"/>
    </xf>
    <xf numFmtId="0" fontId="27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 wrapText="1"/>
    </xf>
    <xf numFmtId="0" fontId="6" fillId="0" borderId="0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8" fillId="0" borderId="1" xfId="0" applyFont="1" applyBorder="1"/>
    <xf numFmtId="0" fontId="7" fillId="0" borderId="1" xfId="0" applyFont="1" applyBorder="1" applyAlignment="1">
      <alignment horizontal="center"/>
    </xf>
    <xf numFmtId="0" fontId="29" fillId="0" borderId="7" xfId="0" applyFont="1" applyBorder="1" applyAlignment="1">
      <alignment horizontal="left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/>
    </xf>
    <xf numFmtId="0" fontId="30" fillId="2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26" fillId="2" borderId="1" xfId="0" applyFont="1" applyFill="1" applyBorder="1" applyAlignment="1">
      <alignment horizontal="left" vertical="center" wrapText="1"/>
    </xf>
    <xf numFmtId="0" fontId="31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20" fillId="4" borderId="7" xfId="0" applyFont="1" applyFill="1" applyBorder="1" applyAlignment="1">
      <alignment horizontal="center" vertical="center"/>
    </xf>
    <xf numFmtId="0" fontId="20" fillId="4" borderId="10" xfId="0" applyFont="1" applyFill="1" applyBorder="1" applyAlignment="1">
      <alignment horizontal="center" vertical="center"/>
    </xf>
    <xf numFmtId="0" fontId="20" fillId="4" borderId="11" xfId="0" applyFont="1" applyFill="1" applyBorder="1" applyAlignment="1">
      <alignment horizontal="center" vertical="center"/>
    </xf>
    <xf numFmtId="181" fontId="9" fillId="0" borderId="1" xfId="1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/>
    </xf>
    <xf numFmtId="49" fontId="0" fillId="0" borderId="1" xfId="0" applyNumberFormat="1" applyBorder="1" applyAlignment="1">
      <alignment horizontal="left"/>
    </xf>
    <xf numFmtId="18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187" fontId="8" fillId="2" borderId="1" xfId="0" applyNumberFormat="1" applyFont="1" applyFill="1" applyBorder="1" applyAlignment="1">
      <alignment horizontal="center" vertical="center" wrapText="1"/>
    </xf>
    <xf numFmtId="187" fontId="9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7" fillId="2" borderId="1" xfId="49" applyFont="1" applyFill="1" applyBorder="1" applyAlignment="1">
      <alignment horizontal="right" vertical="center" wrapText="1"/>
    </xf>
    <xf numFmtId="0" fontId="32" fillId="2" borderId="1" xfId="0" applyFont="1" applyFill="1" applyBorder="1" applyAlignment="1">
      <alignment horizontal="center"/>
    </xf>
    <xf numFmtId="0" fontId="32" fillId="0" borderId="1" xfId="0" applyFont="1" applyBorder="1"/>
    <xf numFmtId="0" fontId="17" fillId="0" borderId="1" xfId="49" applyFont="1" applyBorder="1" applyAlignment="1">
      <alignment horizontal="center" vertical="center" wrapText="1"/>
    </xf>
    <xf numFmtId="0" fontId="17" fillId="0" borderId="1" xfId="49" applyFont="1" applyBorder="1" applyAlignment="1">
      <alignment horizontal="center" vertical="center"/>
    </xf>
    <xf numFmtId="184" fontId="9" fillId="0" borderId="1" xfId="1" applyNumberFormat="1" applyFont="1" applyBorder="1" applyAlignment="1">
      <alignment horizontal="left"/>
    </xf>
    <xf numFmtId="184" fontId="9" fillId="0" borderId="1" xfId="0" applyNumberFormat="1" applyFont="1" applyBorder="1" applyAlignment="1"/>
    <xf numFmtId="0" fontId="17" fillId="4" borderId="1" xfId="0" applyFont="1" applyFill="1" applyBorder="1" applyAlignment="1">
      <alignment horizontal="center" vertical="center"/>
    </xf>
    <xf numFmtId="184" fontId="7" fillId="4" borderId="1" xfId="0" applyNumberFormat="1" applyFont="1" applyFill="1" applyBorder="1" applyAlignment="1"/>
    <xf numFmtId="184" fontId="0" fillId="0" borderId="1" xfId="0" applyNumberFormat="1" applyBorder="1" applyAlignment="1"/>
    <xf numFmtId="0" fontId="20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176" fontId="9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13" fillId="2" borderId="1" xfId="0" applyFont="1" applyFill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/>
    </xf>
    <xf numFmtId="0" fontId="33" fillId="0" borderId="12" xfId="0" applyFont="1" applyBorder="1" applyAlignment="1">
      <alignment wrapText="1"/>
    </xf>
    <xf numFmtId="0" fontId="33" fillId="0" borderId="13" xfId="0" applyFont="1" applyBorder="1" applyAlignment="1">
      <alignment wrapText="1"/>
    </xf>
    <xf numFmtId="0" fontId="33" fillId="2" borderId="13" xfId="0" applyFont="1" applyFill="1" applyBorder="1" applyAlignment="1">
      <alignment horizontal="center" wrapText="1"/>
    </xf>
    <xf numFmtId="0" fontId="33" fillId="0" borderId="13" xfId="0" applyFont="1" applyBorder="1" applyAlignment="1">
      <alignment horizontal="center" wrapText="1"/>
    </xf>
    <xf numFmtId="180" fontId="34" fillId="0" borderId="13" xfId="1" applyNumberFormat="1" applyFont="1" applyBorder="1" applyAlignment="1">
      <alignment wrapText="1"/>
    </xf>
    <xf numFmtId="0" fontId="33" fillId="0" borderId="8" xfId="0" applyFont="1" applyBorder="1" applyAlignment="1">
      <alignment wrapText="1"/>
    </xf>
    <xf numFmtId="0" fontId="33" fillId="0" borderId="0" xfId="0" applyFont="1" applyBorder="1" applyAlignment="1">
      <alignment wrapText="1"/>
    </xf>
    <xf numFmtId="0" fontId="33" fillId="2" borderId="0" xfId="0" applyFont="1" applyFill="1" applyBorder="1" applyAlignment="1">
      <alignment horizontal="center" wrapText="1"/>
    </xf>
    <xf numFmtId="0" fontId="33" fillId="0" borderId="0" xfId="0" applyFont="1" applyBorder="1" applyAlignment="1">
      <alignment horizontal="center" wrapText="1"/>
    </xf>
    <xf numFmtId="180" fontId="34" fillId="0" borderId="0" xfId="1" applyNumberFormat="1" applyFont="1" applyBorder="1" applyAlignment="1">
      <alignment wrapText="1"/>
    </xf>
    <xf numFmtId="0" fontId="33" fillId="0" borderId="9" xfId="0" applyFont="1" applyBorder="1" applyAlignment="1">
      <alignment wrapText="1"/>
    </xf>
    <xf numFmtId="0" fontId="33" fillId="0" borderId="6" xfId="0" applyFont="1" applyBorder="1" applyAlignment="1">
      <alignment wrapText="1"/>
    </xf>
    <xf numFmtId="0" fontId="33" fillId="2" borderId="6" xfId="0" applyFont="1" applyFill="1" applyBorder="1" applyAlignment="1">
      <alignment horizontal="center" wrapText="1"/>
    </xf>
    <xf numFmtId="0" fontId="33" fillId="0" borderId="6" xfId="0" applyFont="1" applyBorder="1" applyAlignment="1">
      <alignment horizontal="center" wrapText="1"/>
    </xf>
    <xf numFmtId="180" fontId="34" fillId="0" borderId="6" xfId="1" applyNumberFormat="1" applyFont="1" applyBorder="1" applyAlignment="1">
      <alignment wrapText="1"/>
    </xf>
    <xf numFmtId="0" fontId="34" fillId="0" borderId="13" xfId="0" applyFont="1" applyBorder="1" applyAlignment="1">
      <alignment wrapText="1"/>
    </xf>
    <xf numFmtId="0" fontId="33" fillId="0" borderId="14" xfId="0" applyFont="1" applyBorder="1" applyAlignment="1">
      <alignment wrapText="1"/>
    </xf>
    <xf numFmtId="0" fontId="34" fillId="0" borderId="0" xfId="0" applyFont="1" applyBorder="1" applyAlignment="1">
      <alignment wrapText="1"/>
    </xf>
    <xf numFmtId="0" fontId="33" fillId="0" borderId="3" xfId="0" applyFont="1" applyBorder="1" applyAlignment="1">
      <alignment wrapText="1"/>
    </xf>
    <xf numFmtId="0" fontId="34" fillId="0" borderId="6" xfId="0" applyFont="1" applyBorder="1" applyAlignment="1">
      <alignment wrapText="1"/>
    </xf>
    <xf numFmtId="0" fontId="33" fillId="0" borderId="15" xfId="0" applyFont="1" applyBorder="1" applyAlignment="1">
      <alignment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0" xfId="0" applyAlignment="1"/>
    <xf numFmtId="0" fontId="35" fillId="0" borderId="0" xfId="0" applyFont="1" applyAlignment="1">
      <alignment horizontal="center" wrapText="1"/>
    </xf>
    <xf numFmtId="0" fontId="36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0" fontId="38" fillId="0" borderId="0" xfId="0" applyFont="1"/>
    <xf numFmtId="0" fontId="0" fillId="0" borderId="1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187" fontId="0" fillId="0" borderId="6" xfId="0" applyNumberFormat="1" applyBorder="1" applyAlignment="1">
      <alignment horizontal="center"/>
    </xf>
    <xf numFmtId="0" fontId="39" fillId="0" borderId="1" xfId="0" applyFont="1" applyBorder="1" applyAlignment="1">
      <alignment horizontal="center"/>
    </xf>
    <xf numFmtId="2" fontId="0" fillId="0" borderId="1" xfId="0" applyNumberFormat="1" applyFont="1" applyBorder="1"/>
    <xf numFmtId="0" fontId="39" fillId="0" borderId="1" xfId="0" applyFont="1" applyBorder="1"/>
    <xf numFmtId="2" fontId="19" fillId="0" borderId="1" xfId="0" applyNumberFormat="1" applyFont="1" applyBorder="1"/>
    <xf numFmtId="2" fontId="40" fillId="0" borderId="1" xfId="0" applyNumberFormat="1" applyFont="1" applyBorder="1"/>
    <xf numFmtId="0" fontId="41" fillId="0" borderId="1" xfId="0" applyFont="1" applyBorder="1"/>
    <xf numFmtId="188" fontId="41" fillId="0" borderId="1" xfId="0" applyNumberFormat="1" applyFont="1" applyBorder="1"/>
    <xf numFmtId="0" fontId="42" fillId="0" borderId="12" xfId="0" applyFont="1" applyBorder="1" applyAlignment="1">
      <alignment wrapText="1"/>
    </xf>
    <xf numFmtId="0" fontId="42" fillId="0" borderId="13" xfId="0" applyFont="1" applyBorder="1" applyAlignment="1">
      <alignment wrapText="1"/>
    </xf>
    <xf numFmtId="0" fontId="42" fillId="0" borderId="14" xfId="0" applyFont="1" applyBorder="1" applyAlignment="1">
      <alignment wrapText="1"/>
    </xf>
    <xf numFmtId="0" fontId="42" fillId="0" borderId="9" xfId="0" applyFont="1" applyBorder="1" applyAlignment="1">
      <alignment wrapText="1"/>
    </xf>
    <xf numFmtId="0" fontId="42" fillId="0" borderId="6" xfId="0" applyFont="1" applyBorder="1" applyAlignment="1">
      <alignment wrapText="1"/>
    </xf>
    <xf numFmtId="0" fontId="42" fillId="0" borderId="15" xfId="0" applyFont="1" applyBorder="1" applyAlignment="1">
      <alignment wrapText="1"/>
    </xf>
    <xf numFmtId="0" fontId="28" fillId="0" borderId="0" xfId="0" applyFont="1"/>
    <xf numFmtId="0" fontId="35" fillId="2" borderId="0" xfId="0" applyFont="1" applyFill="1" applyAlignment="1">
      <alignment horizontal="center"/>
    </xf>
    <xf numFmtId="0" fontId="0" fillId="5" borderId="16" xfId="0" applyFill="1" applyBorder="1" applyAlignment="1">
      <alignment horizontal="center"/>
    </xf>
    <xf numFmtId="0" fontId="0" fillId="5" borderId="16" xfId="0" applyFont="1" applyFill="1" applyBorder="1" applyAlignment="1">
      <alignment horizontal="center"/>
    </xf>
    <xf numFmtId="0" fontId="35" fillId="5" borderId="17" xfId="0" applyFont="1" applyFill="1" applyBorder="1" applyAlignment="1">
      <alignment horizontal="center"/>
    </xf>
    <xf numFmtId="0" fontId="0" fillId="5" borderId="18" xfId="0" applyFill="1" applyBorder="1" applyAlignment="1">
      <alignment horizontal="center"/>
    </xf>
    <xf numFmtId="180" fontId="1" fillId="5" borderId="18" xfId="1" applyNumberFormat="1" applyFont="1" applyFill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49" fontId="2" fillId="0" borderId="19" xfId="0" applyNumberFormat="1" applyFont="1" applyBorder="1" applyAlignment="1">
      <alignment horizontal="center" wrapText="1"/>
    </xf>
    <xf numFmtId="0" fontId="3" fillId="0" borderId="19" xfId="0" applyFont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center" vertical="center" wrapText="1"/>
    </xf>
    <xf numFmtId="180" fontId="3" fillId="6" borderId="21" xfId="1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6" borderId="22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180" fontId="3" fillId="6" borderId="4" xfId="1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>
      <alignment horizontal="center"/>
    </xf>
    <xf numFmtId="0" fontId="0" fillId="0" borderId="23" xfId="0" applyBorder="1" applyAlignment="1">
      <alignment horizontal="center"/>
    </xf>
    <xf numFmtId="0" fontId="6" fillId="2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 wrapText="1"/>
    </xf>
    <xf numFmtId="180" fontId="6" fillId="6" borderId="1" xfId="1" applyNumberFormat="1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26" fillId="2" borderId="23" xfId="0" applyFont="1" applyFill="1" applyBorder="1" applyAlignment="1">
      <alignment horizontal="center" vertical="center" wrapText="1"/>
    </xf>
    <xf numFmtId="0" fontId="26" fillId="6" borderId="22" xfId="0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/>
    </xf>
    <xf numFmtId="180" fontId="26" fillId="6" borderId="1" xfId="1" applyNumberFormat="1" applyFont="1" applyFill="1" applyBorder="1" applyAlignment="1">
      <alignment horizontal="center" vertical="center"/>
    </xf>
    <xf numFmtId="0" fontId="0" fillId="2" borderId="24" xfId="0" applyFill="1" applyBorder="1" applyAlignment="1">
      <alignment horizontal="center"/>
    </xf>
    <xf numFmtId="0" fontId="6" fillId="2" borderId="24" xfId="0" applyFont="1" applyFill="1" applyBorder="1" applyAlignment="1">
      <alignment horizontal="center" vertical="center" wrapText="1"/>
    </xf>
    <xf numFmtId="0" fontId="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 wrapText="1"/>
    </xf>
    <xf numFmtId="0" fontId="0" fillId="2" borderId="27" xfId="0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6" fillId="2" borderId="28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/>
    </xf>
    <xf numFmtId="180" fontId="6" fillId="6" borderId="21" xfId="1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/>
    </xf>
    <xf numFmtId="0" fontId="0" fillId="2" borderId="30" xfId="0" applyFill="1" applyBorder="1" applyAlignment="1">
      <alignment horizontal="center"/>
    </xf>
    <xf numFmtId="0" fontId="6" fillId="0" borderId="23" xfId="0" applyFont="1" applyFill="1" applyBorder="1" applyAlignment="1">
      <alignment horizontal="center" vertical="center" wrapText="1"/>
    </xf>
    <xf numFmtId="0" fontId="6" fillId="6" borderId="31" xfId="0" applyFont="1" applyFill="1" applyBorder="1" applyAlignment="1">
      <alignment horizontal="center" vertical="center" wrapText="1"/>
    </xf>
    <xf numFmtId="0" fontId="6" fillId="6" borderId="5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 wrapText="1"/>
    </xf>
    <xf numFmtId="180" fontId="6" fillId="6" borderId="5" xfId="1" applyNumberFormat="1" applyFont="1" applyFill="1" applyBorder="1" applyAlignment="1">
      <alignment horizontal="center" vertical="center"/>
    </xf>
    <xf numFmtId="0" fontId="0" fillId="0" borderId="32" xfId="0" applyBorder="1" applyAlignment="1">
      <alignment horizontal="center"/>
    </xf>
    <xf numFmtId="0" fontId="7" fillId="2" borderId="33" xfId="0" applyFont="1" applyFill="1" applyBorder="1" applyAlignment="1">
      <alignment horizontal="center" vertical="center" wrapText="1"/>
    </xf>
    <xf numFmtId="0" fontId="1" fillId="6" borderId="32" xfId="0" applyFon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6" fillId="2" borderId="33" xfId="0" applyFont="1" applyFill="1" applyBorder="1" applyAlignment="1">
      <alignment horizontal="center" vertical="center" wrapText="1"/>
    </xf>
    <xf numFmtId="0" fontId="43" fillId="6" borderId="22" xfId="0" applyFont="1" applyFill="1" applyBorder="1" applyAlignment="1">
      <alignment horizontal="center" vertical="center" wrapText="1"/>
    </xf>
    <xf numFmtId="0" fontId="43" fillId="6" borderId="1" xfId="0" applyFont="1" applyFill="1" applyBorder="1" applyAlignment="1">
      <alignment horizontal="center" vertical="center"/>
    </xf>
    <xf numFmtId="0" fontId="0" fillId="0" borderId="34" xfId="0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36" xfId="0" applyFill="1" applyBorder="1" applyAlignment="1">
      <alignment horizontal="center"/>
    </xf>
    <xf numFmtId="0" fontId="6" fillId="2" borderId="37" xfId="0" applyFont="1" applyFill="1" applyBorder="1" applyAlignment="1">
      <alignment horizontal="center" vertical="center" wrapText="1"/>
    </xf>
    <xf numFmtId="0" fontId="26" fillId="6" borderId="25" xfId="0" applyFont="1" applyFill="1" applyBorder="1" applyAlignment="1">
      <alignment horizontal="center" vertical="center" wrapText="1"/>
    </xf>
    <xf numFmtId="0" fontId="6" fillId="6" borderId="26" xfId="0" applyFont="1" applyFill="1" applyBorder="1" applyAlignment="1">
      <alignment horizontal="center" vertical="center"/>
    </xf>
    <xf numFmtId="180" fontId="6" fillId="6" borderId="26" xfId="1" applyNumberFormat="1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 wrapText="1"/>
    </xf>
    <xf numFmtId="0" fontId="26" fillId="6" borderId="20" xfId="0" applyFont="1" applyFill="1" applyBorder="1" applyAlignment="1">
      <alignment horizontal="center" vertical="center" wrapText="1"/>
    </xf>
    <xf numFmtId="0" fontId="0" fillId="0" borderId="30" xfId="0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3" fillId="2" borderId="30" xfId="0" applyFont="1" applyFill="1" applyBorder="1" applyAlignment="1">
      <alignment horizontal="center" vertical="center"/>
    </xf>
    <xf numFmtId="0" fontId="3" fillId="6" borderId="31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/>
    </xf>
    <xf numFmtId="0" fontId="6" fillId="6" borderId="20" xfId="0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1" fillId="6" borderId="21" xfId="0" applyFont="1" applyFill="1" applyBorder="1" applyAlignment="1">
      <alignment horizontal="center"/>
    </xf>
    <xf numFmtId="0" fontId="0" fillId="5" borderId="24" xfId="0" applyFill="1" applyBorder="1" applyAlignment="1">
      <alignment horizontal="center"/>
    </xf>
    <xf numFmtId="0" fontId="0" fillId="5" borderId="24" xfId="0" applyFont="1" applyFill="1" applyBorder="1" applyAlignment="1">
      <alignment horizontal="center"/>
    </xf>
    <xf numFmtId="0" fontId="35" fillId="5" borderId="25" xfId="0" applyFont="1" applyFill="1" applyBorder="1" applyAlignment="1">
      <alignment horizontal="center"/>
    </xf>
    <xf numFmtId="0" fontId="2" fillId="5" borderId="26" xfId="0" applyFont="1" applyFill="1" applyBorder="1" applyAlignment="1">
      <alignment horizontal="center"/>
    </xf>
    <xf numFmtId="0" fontId="1" fillId="5" borderId="26" xfId="0" applyFont="1" applyFill="1" applyBorder="1" applyAlignment="1">
      <alignment horizontal="center"/>
    </xf>
    <xf numFmtId="180" fontId="6" fillId="5" borderId="26" xfId="1" applyNumberFormat="1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15" fillId="6" borderId="31" xfId="0" applyFont="1" applyFill="1" applyBorder="1" applyAlignment="1">
      <alignment horizontal="center"/>
    </xf>
    <xf numFmtId="0" fontId="3" fillId="6" borderId="5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" fillId="5" borderId="18" xfId="0" applyFont="1" applyFill="1" applyBorder="1" applyAlignment="1">
      <alignment horizontal="center"/>
    </xf>
    <xf numFmtId="0" fontId="1" fillId="5" borderId="38" xfId="0" applyFont="1" applyFill="1" applyBorder="1" applyAlignment="1">
      <alignment horizontal="center"/>
    </xf>
    <xf numFmtId="0" fontId="0" fillId="5" borderId="17" xfId="0" applyFill="1" applyBorder="1" applyAlignment="1">
      <alignment horizontal="center"/>
    </xf>
    <xf numFmtId="0" fontId="0" fillId="5" borderId="39" xfId="0" applyFill="1" applyBorder="1" applyAlignment="1">
      <alignment horizontal="center"/>
    </xf>
    <xf numFmtId="0" fontId="3" fillId="6" borderId="40" xfId="0" applyFont="1" applyFill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6" fillId="6" borderId="4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23" xfId="0" applyFont="1" applyFill="1" applyBorder="1" applyAlignment="1">
      <alignment horizontal="center"/>
    </xf>
    <xf numFmtId="0" fontId="26" fillId="6" borderId="43" xfId="0" applyFont="1" applyFill="1" applyBorder="1" applyAlignment="1">
      <alignment horizontal="center" vertical="center"/>
    </xf>
    <xf numFmtId="0" fontId="7" fillId="2" borderId="22" xfId="0" applyFont="1" applyFill="1" applyBorder="1" applyAlignment="1">
      <alignment horizontal="center"/>
    </xf>
    <xf numFmtId="2" fontId="7" fillId="2" borderId="23" xfId="0" applyNumberFormat="1" applyFont="1" applyFill="1" applyBorder="1" applyAlignment="1">
      <alignment horizontal="center"/>
    </xf>
    <xf numFmtId="0" fontId="6" fillId="6" borderId="4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26" fillId="0" borderId="2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6" borderId="45" xfId="0" applyFont="1" applyFill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23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7" xfId="0" applyFont="1" applyFill="1" applyBorder="1" applyAlignment="1">
      <alignment horizontal="center"/>
    </xf>
    <xf numFmtId="0" fontId="0" fillId="0" borderId="23" xfId="0" applyFont="1" applyFill="1" applyBorder="1" applyAlignment="1">
      <alignment horizontal="center"/>
    </xf>
    <xf numFmtId="0" fontId="13" fillId="0" borderId="22" xfId="0" applyFont="1" applyFill="1" applyBorder="1" applyAlignment="1">
      <alignment horizontal="center" vertical="center"/>
    </xf>
    <xf numFmtId="0" fontId="13" fillId="0" borderId="23" xfId="0" applyFont="1" applyFill="1" applyBorder="1" applyAlignment="1">
      <alignment horizontal="center" vertical="center"/>
    </xf>
    <xf numFmtId="2" fontId="7" fillId="0" borderId="23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181" fontId="6" fillId="6" borderId="26" xfId="1" applyNumberFormat="1" applyFont="1" applyFill="1" applyBorder="1" applyAlignment="1">
      <alignment horizontal="center" vertical="center"/>
    </xf>
    <xf numFmtId="0" fontId="6" fillId="6" borderId="4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/>
    </xf>
    <xf numFmtId="0" fontId="7" fillId="0" borderId="26" xfId="0" applyFont="1" applyFill="1" applyBorder="1" applyAlignment="1">
      <alignment horizontal="center"/>
    </xf>
    <xf numFmtId="0" fontId="7" fillId="0" borderId="12" xfId="0" applyFont="1" applyFill="1" applyBorder="1" applyAlignment="1">
      <alignment horizontal="center"/>
    </xf>
    <xf numFmtId="0" fontId="7" fillId="0" borderId="24" xfId="0" applyFont="1" applyFill="1" applyBorder="1" applyAlignment="1">
      <alignment horizontal="center"/>
    </xf>
    <xf numFmtId="181" fontId="6" fillId="6" borderId="21" xfId="1" applyNumberFormat="1" applyFont="1" applyFill="1" applyBorder="1" applyAlignment="1">
      <alignment horizontal="center" vertical="center"/>
    </xf>
    <xf numFmtId="181" fontId="6" fillId="6" borderId="40" xfId="1" applyNumberFormat="1" applyFont="1" applyFill="1" applyBorder="1" applyAlignment="1">
      <alignment horizontal="center" vertical="center"/>
    </xf>
    <xf numFmtId="189" fontId="6" fillId="0" borderId="20" xfId="1" applyNumberFormat="1" applyFont="1" applyFill="1" applyBorder="1" applyAlignment="1">
      <alignment horizontal="center" vertical="center"/>
    </xf>
    <xf numFmtId="0" fontId="1" fillId="6" borderId="45" xfId="0" applyFont="1" applyFill="1" applyBorder="1" applyAlignment="1">
      <alignment horizontal="center"/>
    </xf>
    <xf numFmtId="182" fontId="6" fillId="0" borderId="31" xfId="0" applyNumberFormat="1" applyFont="1" applyFill="1" applyBorder="1" applyAlignment="1">
      <alignment horizontal="center" vertical="center"/>
    </xf>
    <xf numFmtId="182" fontId="6" fillId="0" borderId="5" xfId="0" applyNumberFormat="1" applyFont="1" applyFill="1" applyBorder="1" applyAlignment="1">
      <alignment horizontal="center" vertical="center"/>
    </xf>
    <xf numFmtId="180" fontId="6" fillId="0" borderId="9" xfId="1" applyNumberFormat="1" applyFont="1" applyFill="1" applyBorder="1" applyAlignment="1">
      <alignment horizontal="center" vertical="center"/>
    </xf>
    <xf numFmtId="182" fontId="6" fillId="0" borderId="46" xfId="0" applyNumberFormat="1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7" fillId="0" borderId="25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/>
    </xf>
    <xf numFmtId="180" fontId="6" fillId="0" borderId="8" xfId="1" applyNumberFormat="1" applyFont="1" applyFill="1" applyBorder="1" applyAlignment="1">
      <alignment horizontal="center" vertical="center"/>
    </xf>
    <xf numFmtId="0" fontId="7" fillId="0" borderId="35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1" fillId="6" borderId="40" xfId="0" applyFont="1" applyFill="1" applyBorder="1" applyAlignment="1">
      <alignment horizontal="center"/>
    </xf>
    <xf numFmtId="189" fontId="26" fillId="0" borderId="20" xfId="0" applyNumberFormat="1" applyFont="1" applyFill="1" applyBorder="1" applyAlignment="1">
      <alignment horizontal="center"/>
    </xf>
    <xf numFmtId="189" fontId="26" fillId="0" borderId="27" xfId="0" applyNumberFormat="1" applyFont="1" applyFill="1" applyBorder="1" applyAlignment="1">
      <alignment horizontal="center"/>
    </xf>
    <xf numFmtId="189" fontId="26" fillId="0" borderId="19" xfId="0" applyNumberFormat="1" applyFont="1" applyFill="1" applyBorder="1" applyAlignment="1">
      <alignment horizontal="center"/>
    </xf>
    <xf numFmtId="0" fontId="1" fillId="5" borderId="44" xfId="0" applyFont="1" applyFill="1" applyBorder="1" applyAlignment="1">
      <alignment horizontal="center"/>
    </xf>
    <xf numFmtId="0" fontId="0" fillId="5" borderId="25" xfId="0" applyFont="1" applyFill="1" applyBorder="1" applyAlignment="1">
      <alignment horizontal="center"/>
    </xf>
    <xf numFmtId="0" fontId="0" fillId="5" borderId="26" xfId="0" applyFont="1" applyFill="1" applyBorder="1" applyAlignment="1">
      <alignment horizontal="center"/>
    </xf>
    <xf numFmtId="0" fontId="0" fillId="5" borderId="12" xfId="0" applyFont="1" applyFill="1" applyBorder="1" applyAlignment="1">
      <alignment horizontal="center"/>
    </xf>
    <xf numFmtId="0" fontId="3" fillId="6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 wrapText="1"/>
    </xf>
    <xf numFmtId="0" fontId="3" fillId="2" borderId="21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 wrapText="1"/>
    </xf>
    <xf numFmtId="0" fontId="3" fillId="6" borderId="45" xfId="0" applyFont="1" applyFill="1" applyBorder="1" applyAlignment="1">
      <alignment horizontal="center" vertical="center" wrapText="1"/>
    </xf>
    <xf numFmtId="0" fontId="3" fillId="2" borderId="3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190" fontId="7" fillId="2" borderId="30" xfId="0" applyNumberFormat="1" applyFont="1" applyFill="1" applyBorder="1" applyAlignment="1">
      <alignment horizontal="center" vertical="center"/>
    </xf>
    <xf numFmtId="0" fontId="0" fillId="5" borderId="47" xfId="0" applyFill="1" applyBorder="1" applyAlignment="1">
      <alignment horizontal="center"/>
    </xf>
    <xf numFmtId="0" fontId="0" fillId="5" borderId="38" xfId="0" applyFill="1" applyBorder="1" applyAlignment="1">
      <alignment horizontal="center"/>
    </xf>
    <xf numFmtId="0" fontId="3" fillId="0" borderId="28" xfId="0" applyFont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 wrapText="1"/>
    </xf>
    <xf numFmtId="0" fontId="7" fillId="2" borderId="43" xfId="0" applyFont="1" applyFill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33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/>
    </xf>
    <xf numFmtId="0" fontId="13" fillId="2" borderId="33" xfId="0" applyFont="1" applyFill="1" applyBorder="1" applyAlignment="1">
      <alignment horizontal="center"/>
    </xf>
    <xf numFmtId="2" fontId="7" fillId="2" borderId="10" xfId="0" applyNumberFormat="1" applyFont="1" applyFill="1" applyBorder="1" applyAlignment="1">
      <alignment horizontal="center"/>
    </xf>
    <xf numFmtId="2" fontId="7" fillId="2" borderId="7" xfId="0" applyNumberFormat="1" applyFont="1" applyFill="1" applyBorder="1" applyAlignment="1">
      <alignment horizontal="center"/>
    </xf>
    <xf numFmtId="2" fontId="7" fillId="2" borderId="43" xfId="0" applyNumberFormat="1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7" fillId="2" borderId="44" xfId="0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2" fontId="7" fillId="0" borderId="7" xfId="0" applyNumberFormat="1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13" fillId="0" borderId="34" xfId="0" applyFont="1" applyFill="1" applyBorder="1" applyAlignment="1">
      <alignment horizontal="center" vertical="center"/>
    </xf>
    <xf numFmtId="2" fontId="7" fillId="0" borderId="11" xfId="0" applyNumberFormat="1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/>
    </xf>
    <xf numFmtId="0" fontId="7" fillId="0" borderId="44" xfId="0" applyFont="1" applyFill="1" applyBorder="1" applyAlignment="1">
      <alignment horizontal="center"/>
    </xf>
    <xf numFmtId="182" fontId="6" fillId="0" borderId="50" xfId="0" applyNumberFormat="1" applyFont="1" applyFill="1" applyBorder="1" applyAlignment="1">
      <alignment horizontal="center" vertical="center"/>
    </xf>
    <xf numFmtId="182" fontId="6" fillId="0" borderId="48" xfId="0" applyNumberFormat="1" applyFont="1" applyFill="1" applyBorder="1" applyAlignment="1">
      <alignment horizontal="center" vertical="center"/>
    </xf>
    <xf numFmtId="180" fontId="6" fillId="0" borderId="49" xfId="1" applyNumberFormat="1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 vertical="center"/>
    </xf>
    <xf numFmtId="0" fontId="7" fillId="0" borderId="52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 vertical="center"/>
    </xf>
    <xf numFmtId="0" fontId="6" fillId="0" borderId="55" xfId="0" applyFont="1" applyFill="1" applyBorder="1" applyAlignment="1">
      <alignment horizontal="center" vertical="center"/>
    </xf>
    <xf numFmtId="0" fontId="6" fillId="0" borderId="56" xfId="0" applyFont="1" applyFill="1" applyBorder="1" applyAlignment="1">
      <alignment horizontal="center" vertical="center"/>
    </xf>
    <xf numFmtId="189" fontId="26" fillId="0" borderId="28" xfId="0" applyNumberFormat="1" applyFont="1" applyFill="1" applyBorder="1" applyAlignment="1">
      <alignment horizontal="center"/>
    </xf>
    <xf numFmtId="0" fontId="0" fillId="5" borderId="14" xfId="0" applyFont="1" applyFill="1" applyBorder="1" applyAlignment="1">
      <alignment horizontal="center"/>
    </xf>
    <xf numFmtId="0" fontId="0" fillId="5" borderId="44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45" xfId="0" applyFont="1" applyFill="1" applyBorder="1" applyAlignment="1">
      <alignment horizontal="center" vertical="center" wrapText="1"/>
    </xf>
    <xf numFmtId="190" fontId="7" fillId="2" borderId="11" xfId="0" applyNumberFormat="1" applyFont="1" applyFill="1" applyBorder="1" applyAlignment="1">
      <alignment horizontal="center" vertical="center"/>
    </xf>
    <xf numFmtId="190" fontId="7" fillId="2" borderId="1" xfId="0" applyNumberFormat="1" applyFont="1" applyFill="1" applyBorder="1" applyAlignment="1">
      <alignment horizontal="center" vertical="center"/>
    </xf>
    <xf numFmtId="190" fontId="7" fillId="2" borderId="43" xfId="0" applyNumberFormat="1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/>
    </xf>
    <xf numFmtId="186" fontId="6" fillId="6" borderId="1" xfId="0" applyNumberFormat="1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 wrapText="1"/>
    </xf>
    <xf numFmtId="0" fontId="26" fillId="6" borderId="31" xfId="0" applyFont="1" applyFill="1" applyBorder="1" applyAlignment="1">
      <alignment horizontal="center" vertical="center" wrapText="1"/>
    </xf>
    <xf numFmtId="0" fontId="26" fillId="6" borderId="26" xfId="0" applyFont="1" applyFill="1" applyBorder="1" applyAlignment="1">
      <alignment horizontal="center" vertical="center" wrapText="1"/>
    </xf>
    <xf numFmtId="186" fontId="6" fillId="6" borderId="21" xfId="0" applyNumberFormat="1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35" fillId="5" borderId="32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/>
    </xf>
    <xf numFmtId="180" fontId="1" fillId="5" borderId="0" xfId="1" applyNumberFormat="1" applyFont="1" applyFill="1" applyBorder="1" applyAlignment="1">
      <alignment horizontal="center"/>
    </xf>
    <xf numFmtId="0" fontId="2" fillId="0" borderId="23" xfId="0" applyFont="1" applyBorder="1" applyAlignment="1">
      <alignment horizontal="center" wrapText="1"/>
    </xf>
    <xf numFmtId="49" fontId="2" fillId="0" borderId="23" xfId="0" applyNumberFormat="1" applyFont="1" applyBorder="1" applyAlignment="1">
      <alignment horizontal="center" wrapText="1"/>
    </xf>
    <xf numFmtId="0" fontId="3" fillId="0" borderId="23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5" fillId="0" borderId="23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6" borderId="22" xfId="0" applyFont="1" applyFill="1" applyBorder="1" applyAlignment="1">
      <alignment horizont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/>
    </xf>
    <xf numFmtId="0" fontId="6" fillId="6" borderId="43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/>
    </xf>
    <xf numFmtId="0" fontId="6" fillId="2" borderId="22" xfId="0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vertical="center"/>
    </xf>
    <xf numFmtId="0" fontId="6" fillId="6" borderId="40" xfId="0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 vertical="center"/>
    </xf>
    <xf numFmtId="2" fontId="6" fillId="2" borderId="21" xfId="0" applyNumberFormat="1" applyFont="1" applyFill="1" applyBorder="1" applyAlignment="1">
      <alignment horizontal="center" vertical="center"/>
    </xf>
    <xf numFmtId="2" fontId="6" fillId="2" borderId="41" xfId="0" applyNumberFormat="1" applyFont="1" applyFill="1" applyBorder="1" applyAlignment="1">
      <alignment horizontal="center" vertical="center"/>
    </xf>
    <xf numFmtId="2" fontId="6" fillId="2" borderId="19" xfId="0" applyNumberFormat="1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6" fillId="2" borderId="57" xfId="0" applyFont="1" applyFill="1" applyBorder="1" applyAlignment="1">
      <alignment horizontal="center" vertical="center"/>
    </xf>
    <xf numFmtId="2" fontId="7" fillId="2" borderId="23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6" borderId="43" xfId="0" applyFont="1" applyFill="1" applyBorder="1" applyAlignment="1">
      <alignment horizontal="center"/>
    </xf>
    <xf numFmtId="0" fontId="0" fillId="2" borderId="22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7" xfId="0" applyFont="1" applyFill="1" applyBorder="1" applyAlignment="1">
      <alignment horizontal="center"/>
    </xf>
    <xf numFmtId="0" fontId="13" fillId="2" borderId="26" xfId="0" applyFont="1" applyFill="1" applyBorder="1" applyAlignment="1">
      <alignment horizontal="center"/>
    </xf>
    <xf numFmtId="0" fontId="13" fillId="2" borderId="12" xfId="0" applyFont="1" applyFill="1" applyBorder="1" applyAlignment="1">
      <alignment horizontal="center"/>
    </xf>
    <xf numFmtId="0" fontId="13" fillId="2" borderId="36" xfId="0" applyFont="1" applyFill="1" applyBorder="1" applyAlignment="1">
      <alignment horizontal="center"/>
    </xf>
    <xf numFmtId="0" fontId="6" fillId="2" borderId="20" xfId="0" applyFont="1" applyFill="1" applyBorder="1" applyAlignment="1">
      <alignment horizontal="center"/>
    </xf>
    <xf numFmtId="0" fontId="6" fillId="2" borderId="21" xfId="0" applyFont="1" applyFill="1" applyBorder="1" applyAlignment="1">
      <alignment horizontal="center"/>
    </xf>
    <xf numFmtId="0" fontId="26" fillId="2" borderId="21" xfId="0" applyFont="1" applyFill="1" applyBorder="1" applyAlignment="1">
      <alignment horizontal="center"/>
    </xf>
    <xf numFmtId="0" fontId="26" fillId="2" borderId="41" xfId="0" applyFont="1" applyFill="1" applyBorder="1" applyAlignment="1">
      <alignment horizontal="center"/>
    </xf>
    <xf numFmtId="0" fontId="26" fillId="2" borderId="19" xfId="0" applyFont="1" applyFill="1" applyBorder="1" applyAlignment="1">
      <alignment horizontal="center"/>
    </xf>
    <xf numFmtId="181" fontId="6" fillId="6" borderId="5" xfId="1" applyNumberFormat="1" applyFont="1" applyFill="1" applyBorder="1" applyAlignment="1">
      <alignment horizontal="center" vertical="center"/>
    </xf>
    <xf numFmtId="181" fontId="6" fillId="6" borderId="45" xfId="1" applyNumberFormat="1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9" xfId="0" applyFont="1" applyFill="1" applyBorder="1" applyAlignment="1">
      <alignment horizontal="center"/>
    </xf>
    <xf numFmtId="0" fontId="7" fillId="2" borderId="57" xfId="0" applyFont="1" applyFill="1" applyBorder="1" applyAlignment="1">
      <alignment horizontal="center"/>
    </xf>
    <xf numFmtId="181" fontId="6" fillId="6" borderId="1" xfId="1" applyNumberFormat="1" applyFont="1" applyFill="1" applyBorder="1" applyAlignment="1">
      <alignment horizontal="center" vertical="center"/>
    </xf>
    <xf numFmtId="183" fontId="6" fillId="6" borderId="43" xfId="1" applyNumberFormat="1" applyFont="1" applyFill="1" applyBorder="1" applyAlignment="1">
      <alignment horizontal="center" vertical="center"/>
    </xf>
    <xf numFmtId="0" fontId="26" fillId="6" borderId="44" xfId="0" applyFont="1" applyFill="1" applyBorder="1" applyAlignment="1">
      <alignment horizontal="center" vertical="center" wrapText="1"/>
    </xf>
    <xf numFmtId="0" fontId="13" fillId="2" borderId="25" xfId="0" applyFont="1" applyFill="1" applyBorder="1" applyAlignment="1">
      <alignment horizontal="center" vertical="center"/>
    </xf>
    <xf numFmtId="0" fontId="13" fillId="4" borderId="26" xfId="0" applyFont="1" applyFill="1" applyBorder="1" applyAlignment="1">
      <alignment horizontal="center" vertical="center"/>
    </xf>
    <xf numFmtId="0" fontId="13" fillId="4" borderId="12" xfId="0" applyFont="1" applyFill="1" applyBorder="1" applyAlignment="1">
      <alignment horizontal="center" vertical="center"/>
    </xf>
    <xf numFmtId="176" fontId="28" fillId="0" borderId="24" xfId="0" applyNumberFormat="1" applyFont="1" applyBorder="1" applyAlignment="1">
      <alignment horizontal="center"/>
    </xf>
    <xf numFmtId="0" fontId="26" fillId="2" borderId="20" xfId="0" applyFont="1" applyFill="1" applyBorder="1" applyAlignment="1">
      <alignment horizontal="center" vertical="center"/>
    </xf>
    <xf numFmtId="0" fontId="26" fillId="2" borderId="21" xfId="0" applyFont="1" applyFill="1" applyBorder="1" applyAlignment="1">
      <alignment horizontal="center" vertical="center"/>
    </xf>
    <xf numFmtId="0" fontId="26" fillId="2" borderId="41" xfId="0" applyFont="1" applyFill="1" applyBorder="1" applyAlignment="1">
      <alignment horizontal="center" vertical="center"/>
    </xf>
    <xf numFmtId="0" fontId="26" fillId="2" borderId="19" xfId="0" applyFont="1" applyFill="1" applyBorder="1" applyAlignment="1">
      <alignment horizontal="center" vertical="center"/>
    </xf>
    <xf numFmtId="2" fontId="26" fillId="0" borderId="20" xfId="0" applyNumberFormat="1" applyFont="1" applyBorder="1" applyAlignment="1">
      <alignment horizontal="center" vertical="center"/>
    </xf>
    <xf numFmtId="2" fontId="26" fillId="0" borderId="21" xfId="0" applyNumberFormat="1" applyFont="1" applyBorder="1" applyAlignment="1">
      <alignment horizontal="center" vertical="center"/>
    </xf>
    <xf numFmtId="2" fontId="26" fillId="0" borderId="41" xfId="0" applyNumberFormat="1" applyFont="1" applyBorder="1" applyAlignment="1">
      <alignment horizontal="center" vertical="center"/>
    </xf>
    <xf numFmtId="2" fontId="26" fillId="0" borderId="19" xfId="0" applyNumberFormat="1" applyFont="1" applyBorder="1" applyAlignment="1">
      <alignment horizontal="center" vertical="center"/>
    </xf>
    <xf numFmtId="0" fontId="1" fillId="5" borderId="58" xfId="0" applyFont="1" applyFill="1" applyBorder="1" applyAlignment="1">
      <alignment horizontal="center"/>
    </xf>
    <xf numFmtId="0" fontId="0" fillId="5" borderId="32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6" borderId="43" xfId="0" applyFont="1" applyFill="1" applyBorder="1" applyAlignment="1">
      <alignment horizontal="center" vertical="center" wrapText="1"/>
    </xf>
    <xf numFmtId="0" fontId="26" fillId="0" borderId="43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0" fontId="7" fillId="0" borderId="43" xfId="0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0" fillId="0" borderId="43" xfId="0" applyFont="1" applyBorder="1" applyAlignment="1">
      <alignment horizontal="center"/>
    </xf>
    <xf numFmtId="0" fontId="6" fillId="2" borderId="11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2" fontId="6" fillId="2" borderId="28" xfId="0" applyNumberFormat="1" applyFont="1" applyFill="1" applyBorder="1" applyAlignment="1">
      <alignment horizontal="center" vertical="center"/>
    </xf>
    <xf numFmtId="2" fontId="6" fillId="2" borderId="40" xfId="0" applyNumberFormat="1" applyFont="1" applyFill="1" applyBorder="1" applyAlignment="1">
      <alignment horizontal="center" vertical="center"/>
    </xf>
    <xf numFmtId="0" fontId="6" fillId="2" borderId="59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0" fontId="0" fillId="0" borderId="49" xfId="0" applyFont="1" applyBorder="1" applyAlignment="1">
      <alignment horizontal="center"/>
    </xf>
    <xf numFmtId="2" fontId="7" fillId="2" borderId="11" xfId="0" applyNumberFormat="1" applyFont="1" applyFill="1" applyBorder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2" fontId="7" fillId="2" borderId="33" xfId="0" applyNumberFormat="1" applyFont="1" applyFill="1" applyBorder="1" applyAlignment="1">
      <alignment horizontal="center" vertical="center"/>
    </xf>
    <xf numFmtId="0" fontId="7" fillId="2" borderId="33" xfId="0" applyFont="1" applyFill="1" applyBorder="1" applyAlignment="1">
      <alignment horizontal="center" vertical="center"/>
    </xf>
    <xf numFmtId="2" fontId="7" fillId="2" borderId="43" xfId="0" applyNumberFormat="1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13" fillId="2" borderId="61" xfId="0" applyFont="1" applyFill="1" applyBorder="1" applyAlignment="1">
      <alignment horizontal="center"/>
    </xf>
    <xf numFmtId="0" fontId="7" fillId="2" borderId="61" xfId="0" applyFont="1" applyFill="1" applyBorder="1" applyAlignment="1">
      <alignment horizontal="center"/>
    </xf>
    <xf numFmtId="0" fontId="7" fillId="2" borderId="62" xfId="0" applyFont="1" applyFill="1" applyBorder="1" applyAlignment="1">
      <alignment horizontal="center"/>
    </xf>
    <xf numFmtId="0" fontId="26" fillId="2" borderId="28" xfId="0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/>
    </xf>
    <xf numFmtId="0" fontId="7" fillId="2" borderId="48" xfId="0" applyFont="1" applyFill="1" applyBorder="1" applyAlignment="1">
      <alignment horizontal="center"/>
    </xf>
    <xf numFmtId="0" fontId="7" fillId="2" borderId="49" xfId="0" applyFont="1" applyFill="1" applyBorder="1" applyAlignment="1">
      <alignment horizontal="center"/>
    </xf>
    <xf numFmtId="0" fontId="13" fillId="4" borderId="14" xfId="0" applyFont="1" applyFill="1" applyBorder="1" applyAlignment="1">
      <alignment horizontal="center" vertical="center"/>
    </xf>
    <xf numFmtId="0" fontId="13" fillId="4" borderId="44" xfId="0" applyFont="1" applyFill="1" applyBorder="1" applyAlignment="1">
      <alignment horizontal="center" vertical="center"/>
    </xf>
    <xf numFmtId="0" fontId="26" fillId="2" borderId="28" xfId="0" applyFont="1" applyFill="1" applyBorder="1" applyAlignment="1">
      <alignment horizontal="center" vertical="center"/>
    </xf>
    <xf numFmtId="0" fontId="26" fillId="2" borderId="40" xfId="0" applyFont="1" applyFill="1" applyBorder="1" applyAlignment="1">
      <alignment horizontal="center" vertical="center"/>
    </xf>
    <xf numFmtId="2" fontId="26" fillId="0" borderId="28" xfId="0" applyNumberFormat="1" applyFont="1" applyBorder="1" applyAlignment="1">
      <alignment horizontal="center" vertical="center"/>
    </xf>
    <xf numFmtId="2" fontId="26" fillId="0" borderId="40" xfId="0" applyNumberFormat="1" applyFont="1" applyBorder="1" applyAlignment="1">
      <alignment horizontal="center" vertical="center"/>
    </xf>
    <xf numFmtId="0" fontId="0" fillId="5" borderId="59" xfId="0" applyFont="1" applyFill="1" applyBorder="1" applyAlignment="1">
      <alignment horizontal="center"/>
    </xf>
    <xf numFmtId="0" fontId="0" fillId="5" borderId="48" xfId="0" applyFont="1" applyFill="1" applyBorder="1" applyAlignment="1">
      <alignment horizontal="center"/>
    </xf>
    <xf numFmtId="0" fontId="0" fillId="5" borderId="49" xfId="0" applyFont="1" applyFill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 wrapText="1"/>
    </xf>
    <xf numFmtId="0" fontId="13" fillId="0" borderId="43" xfId="0" applyFont="1" applyFill="1" applyBorder="1" applyAlignment="1">
      <alignment horizontal="center" vertical="center"/>
    </xf>
    <xf numFmtId="0" fontId="26" fillId="0" borderId="22" xfId="0" applyFont="1" applyFill="1" applyBorder="1" applyAlignment="1">
      <alignment horizontal="center" vertical="center" wrapText="1"/>
    </xf>
    <xf numFmtId="180" fontId="26" fillId="0" borderId="1" xfId="1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26" fillId="0" borderId="20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180" fontId="26" fillId="0" borderId="21" xfId="1" applyNumberFormat="1" applyFont="1" applyFill="1" applyBorder="1" applyAlignment="1">
      <alignment horizontal="center" vertical="center"/>
    </xf>
    <xf numFmtId="0" fontId="44" fillId="2" borderId="30" xfId="0" applyFont="1" applyFill="1" applyBorder="1" applyAlignment="1">
      <alignment horizontal="center" vertical="center" wrapText="1"/>
    </xf>
    <xf numFmtId="0" fontId="16" fillId="2" borderId="23" xfId="0" applyFont="1" applyFill="1" applyBorder="1" applyAlignment="1">
      <alignment horizontal="center" vertical="center" wrapText="1"/>
    </xf>
    <xf numFmtId="0" fontId="3" fillId="6" borderId="22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19" fillId="2" borderId="23" xfId="0" applyFont="1" applyFill="1" applyBorder="1" applyAlignment="1">
      <alignment horizontal="center"/>
    </xf>
    <xf numFmtId="0" fontId="6" fillId="2" borderId="30" xfId="0" applyFont="1" applyFill="1" applyBorder="1" applyAlignment="1">
      <alignment horizontal="center" vertical="center"/>
    </xf>
    <xf numFmtId="0" fontId="6" fillId="6" borderId="31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/>
    </xf>
    <xf numFmtId="0" fontId="26" fillId="2" borderId="30" xfId="0" applyFont="1" applyFill="1" applyBorder="1" applyAlignment="1">
      <alignment horizontal="center" vertical="center"/>
    </xf>
    <xf numFmtId="0" fontId="6" fillId="6" borderId="20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/>
    </xf>
    <xf numFmtId="0" fontId="0" fillId="5" borderId="30" xfId="0" applyFont="1" applyFill="1" applyBorder="1" applyAlignment="1">
      <alignment horizontal="center"/>
    </xf>
    <xf numFmtId="0" fontId="35" fillId="5" borderId="31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180" fontId="1" fillId="5" borderId="5" xfId="1" applyNumberFormat="1" applyFont="1" applyFill="1" applyBorder="1" applyAlignment="1">
      <alignment horizontal="center"/>
    </xf>
    <xf numFmtId="180" fontId="3" fillId="6" borderId="1" xfId="1" applyNumberFormat="1" applyFont="1" applyFill="1" applyBorder="1" applyAlignment="1">
      <alignment horizontal="center" vertical="center" wrapText="1"/>
    </xf>
    <xf numFmtId="0" fontId="13" fillId="0" borderId="23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0" fontId="13" fillId="0" borderId="23" xfId="0" applyFont="1" applyFill="1" applyBorder="1" applyAlignment="1">
      <alignment horizontal="center"/>
    </xf>
    <xf numFmtId="2" fontId="13" fillId="0" borderId="23" xfId="0" applyNumberFormat="1" applyFont="1" applyFill="1" applyBorder="1" applyAlignment="1">
      <alignment horizontal="center"/>
    </xf>
    <xf numFmtId="0" fontId="13" fillId="0" borderId="25" xfId="0" applyFont="1" applyFill="1" applyBorder="1" applyAlignment="1">
      <alignment horizontal="center"/>
    </xf>
    <xf numFmtId="0" fontId="13" fillId="0" borderId="26" xfId="0" applyFont="1" applyFill="1" applyBorder="1" applyAlignment="1">
      <alignment horizontal="center"/>
    </xf>
    <xf numFmtId="0" fontId="13" fillId="0" borderId="12" xfId="0" applyFont="1" applyFill="1" applyBorder="1" applyAlignment="1">
      <alignment horizontal="center"/>
    </xf>
    <xf numFmtId="0" fontId="13" fillId="0" borderId="36" xfId="0" applyFont="1" applyFill="1" applyBorder="1" applyAlignment="1">
      <alignment horizontal="center"/>
    </xf>
    <xf numFmtId="0" fontId="26" fillId="0" borderId="40" xfId="0" applyFont="1" applyFill="1" applyBorder="1" applyAlignment="1">
      <alignment horizontal="center" vertical="center"/>
    </xf>
    <xf numFmtId="2" fontId="26" fillId="0" borderId="20" xfId="0" applyNumberFormat="1" applyFont="1" applyFill="1" applyBorder="1" applyAlignment="1">
      <alignment horizontal="center" vertical="center"/>
    </xf>
    <xf numFmtId="0" fontId="44" fillId="2" borderId="31" xfId="0" applyFont="1" applyFill="1" applyBorder="1" applyAlignment="1">
      <alignment horizontal="center" vertical="center"/>
    </xf>
    <xf numFmtId="0" fontId="44" fillId="2" borderId="5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190" fontId="7" fillId="2" borderId="23" xfId="0" applyNumberFormat="1" applyFont="1" applyFill="1" applyBorder="1" applyAlignment="1">
      <alignment horizontal="center" vertical="center"/>
    </xf>
    <xf numFmtId="0" fontId="44" fillId="6" borderId="43" xfId="0" applyFont="1" applyFill="1" applyBorder="1" applyAlignment="1">
      <alignment horizontal="center" vertical="center"/>
    </xf>
    <xf numFmtId="0" fontId="7" fillId="4" borderId="22" xfId="0" applyFont="1" applyFill="1" applyBorder="1" applyAlignment="1">
      <alignment horizontal="center" vertical="center"/>
    </xf>
    <xf numFmtId="0" fontId="29" fillId="4" borderId="1" xfId="0" applyFont="1" applyFill="1" applyBorder="1" applyAlignment="1">
      <alignment horizontal="center" vertical="center"/>
    </xf>
    <xf numFmtId="0" fontId="29" fillId="4" borderId="7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41" xfId="0" applyFont="1" applyBorder="1" applyAlignment="1">
      <alignment horizontal="center"/>
    </xf>
    <xf numFmtId="0" fontId="6" fillId="0" borderId="63" xfId="0" applyFont="1" applyBorder="1" applyAlignment="1">
      <alignment horizontal="center"/>
    </xf>
    <xf numFmtId="0" fontId="6" fillId="0" borderId="3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13" fillId="2" borderId="26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24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 vertical="center"/>
    </xf>
    <xf numFmtId="0" fontId="26" fillId="0" borderId="27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2" fontId="26" fillId="0" borderId="27" xfId="0" applyNumberFormat="1" applyFont="1" applyFill="1" applyBorder="1" applyAlignment="1">
      <alignment horizontal="center" vertical="center"/>
    </xf>
    <xf numFmtId="2" fontId="26" fillId="0" borderId="19" xfId="0" applyNumberFormat="1" applyFont="1" applyFill="1" applyBorder="1" applyAlignment="1">
      <alignment horizontal="center" vertical="center"/>
    </xf>
    <xf numFmtId="0" fontId="1" fillId="5" borderId="45" xfId="0" applyFont="1" applyFill="1" applyBorder="1" applyAlignment="1">
      <alignment horizontal="center"/>
    </xf>
    <xf numFmtId="0" fontId="0" fillId="5" borderId="31" xfId="0" applyFont="1" applyFill="1" applyBorder="1" applyAlignment="1">
      <alignment horizontal="center"/>
    </xf>
    <xf numFmtId="0" fontId="0" fillId="5" borderId="5" xfId="0" applyFont="1" applyFill="1" applyBorder="1" applyAlignment="1">
      <alignment horizontal="center"/>
    </xf>
    <xf numFmtId="0" fontId="0" fillId="5" borderId="9" xfId="0" applyFont="1" applyFill="1" applyBorder="1" applyAlignment="1">
      <alignment horizontal="center"/>
    </xf>
    <xf numFmtId="0" fontId="0" fillId="5" borderId="57" xfId="0" applyFont="1" applyFill="1" applyBorder="1" applyAlignment="1">
      <alignment horizontal="center"/>
    </xf>
    <xf numFmtId="0" fontId="6" fillId="0" borderId="43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/>
    </xf>
    <xf numFmtId="0" fontId="13" fillId="0" borderId="43" xfId="0" applyFont="1" applyFill="1" applyBorder="1" applyAlignment="1">
      <alignment horizontal="center"/>
    </xf>
    <xf numFmtId="2" fontId="13" fillId="0" borderId="10" xfId="0" applyNumberFormat="1" applyFont="1" applyFill="1" applyBorder="1" applyAlignment="1">
      <alignment horizontal="center"/>
    </xf>
    <xf numFmtId="2" fontId="13" fillId="0" borderId="7" xfId="0" applyNumberFormat="1" applyFont="1" applyFill="1" applyBorder="1" applyAlignment="1">
      <alignment horizontal="center"/>
    </xf>
    <xf numFmtId="2" fontId="13" fillId="0" borderId="43" xfId="0" applyNumberFormat="1" applyFont="1" applyFill="1" applyBorder="1" applyAlignment="1">
      <alignment horizontal="center"/>
    </xf>
    <xf numFmtId="0" fontId="13" fillId="0" borderId="64" xfId="0" applyFont="1" applyFill="1" applyBorder="1" applyAlignment="1">
      <alignment horizontal="center"/>
    </xf>
    <xf numFmtId="0" fontId="13" fillId="0" borderId="52" xfId="0" applyFont="1" applyFill="1" applyBorder="1" applyAlignment="1">
      <alignment horizontal="center"/>
    </xf>
    <xf numFmtId="0" fontId="13" fillId="0" borderId="62" xfId="0" applyFont="1" applyFill="1" applyBorder="1" applyAlignment="1">
      <alignment horizontal="center"/>
    </xf>
    <xf numFmtId="0" fontId="6" fillId="2" borderId="49" xfId="0" applyFont="1" applyFill="1" applyBorder="1" applyAlignment="1">
      <alignment horizontal="center" vertical="center"/>
    </xf>
    <xf numFmtId="0" fontId="13" fillId="2" borderId="43" xfId="0" applyFont="1" applyFill="1" applyBorder="1" applyAlignment="1">
      <alignment horizontal="center" vertical="center"/>
    </xf>
    <xf numFmtId="0" fontId="29" fillId="4" borderId="11" xfId="0" applyFont="1" applyFill="1" applyBorder="1" applyAlignment="1">
      <alignment horizontal="center" vertical="center"/>
    </xf>
    <xf numFmtId="0" fontId="29" fillId="4" borderId="43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7" fillId="4" borderId="43" xfId="0" applyFont="1" applyFill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2" borderId="64" xfId="0" applyFont="1" applyFill="1" applyBorder="1" applyAlignment="1">
      <alignment horizontal="center"/>
    </xf>
    <xf numFmtId="0" fontId="7" fillId="2" borderId="52" xfId="0" applyFont="1" applyFill="1" applyBorder="1" applyAlignment="1">
      <alignment horizontal="center"/>
    </xf>
    <xf numFmtId="0" fontId="7" fillId="2" borderId="53" xfId="0" applyFont="1" applyFill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6" fillId="0" borderId="55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2" fontId="26" fillId="0" borderId="28" xfId="0" applyNumberFormat="1" applyFont="1" applyFill="1" applyBorder="1" applyAlignment="1">
      <alignment horizontal="center" vertical="center"/>
    </xf>
    <xf numFmtId="0" fontId="13" fillId="0" borderId="33" xfId="0" applyFont="1" applyFill="1" applyBorder="1" applyAlignment="1">
      <alignment horizontal="center" vertical="center"/>
    </xf>
    <xf numFmtId="187" fontId="6" fillId="0" borderId="22" xfId="0" applyNumberFormat="1" applyFont="1" applyFill="1" applyBorder="1" applyAlignment="1">
      <alignment horizontal="center" vertical="center" wrapText="1"/>
    </xf>
    <xf numFmtId="180" fontId="6" fillId="0" borderId="1" xfId="1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176" fontId="6" fillId="0" borderId="21" xfId="1" applyNumberFormat="1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/>
    </xf>
    <xf numFmtId="0" fontId="6" fillId="0" borderId="30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176" fontId="6" fillId="0" borderId="5" xfId="1" applyNumberFormat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/>
    </xf>
    <xf numFmtId="176" fontId="26" fillId="0" borderId="1" xfId="1" applyNumberFormat="1" applyFont="1" applyFill="1" applyBorder="1" applyAlignment="1">
      <alignment horizontal="center" vertical="center"/>
    </xf>
    <xf numFmtId="185" fontId="26" fillId="0" borderId="1" xfId="1" applyNumberFormat="1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wrapText="1"/>
    </xf>
    <xf numFmtId="0" fontId="26" fillId="0" borderId="1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/>
    </xf>
    <xf numFmtId="176" fontId="6" fillId="0" borderId="1" xfId="1" applyNumberFormat="1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26" fillId="0" borderId="25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180" fontId="6" fillId="0" borderId="26" xfId="1" applyNumberFormat="1" applyFont="1" applyFill="1" applyBorder="1" applyAlignment="1">
      <alignment horizontal="center" vertical="center"/>
    </xf>
    <xf numFmtId="0" fontId="27" fillId="0" borderId="19" xfId="0" applyFont="1" applyBorder="1" applyAlignment="1">
      <alignment horizontal="center" vertical="center" wrapText="1"/>
    </xf>
    <xf numFmtId="180" fontId="6" fillId="0" borderId="21" xfId="1" applyNumberFormat="1" applyFont="1" applyFill="1" applyBorder="1" applyAlignment="1">
      <alignment horizontal="center" vertical="center"/>
    </xf>
    <xf numFmtId="0" fontId="6" fillId="0" borderId="30" xfId="0" applyFont="1" applyFill="1" applyBorder="1" applyAlignment="1">
      <alignment horizontal="center" vertical="center"/>
    </xf>
    <xf numFmtId="0" fontId="6" fillId="0" borderId="31" xfId="0" applyFont="1" applyFill="1" applyBorder="1" applyAlignment="1">
      <alignment horizontal="center" vertical="center"/>
    </xf>
    <xf numFmtId="180" fontId="6" fillId="0" borderId="5" xfId="1" applyNumberFormat="1" applyFont="1" applyFill="1" applyBorder="1" applyAlignment="1">
      <alignment horizontal="center" vertical="center"/>
    </xf>
    <xf numFmtId="0" fontId="2" fillId="0" borderId="57" xfId="0" applyFont="1" applyBorder="1" applyAlignment="1">
      <alignment horizontal="center"/>
    </xf>
    <xf numFmtId="0" fontId="6" fillId="0" borderId="66" xfId="0" applyFont="1" applyFill="1" applyBorder="1" applyAlignment="1">
      <alignment horizontal="center" vertical="center"/>
    </xf>
    <xf numFmtId="0" fontId="6" fillId="0" borderId="33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/>
    </xf>
    <xf numFmtId="0" fontId="6" fillId="0" borderId="37" xfId="0" applyFont="1" applyFill="1" applyBorder="1" applyAlignment="1">
      <alignment horizontal="center" vertical="center" wrapText="1"/>
    </xf>
    <xf numFmtId="0" fontId="26" fillId="0" borderId="26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/>
    </xf>
    <xf numFmtId="0" fontId="3" fillId="0" borderId="67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1" fillId="0" borderId="21" xfId="0" applyFont="1" applyFill="1" applyBorder="1" applyAlignment="1">
      <alignment horizontal="center"/>
    </xf>
    <xf numFmtId="180" fontId="1" fillId="0" borderId="21" xfId="1" applyNumberFormat="1" applyFont="1" applyFill="1" applyBorder="1" applyAlignment="1">
      <alignment horizontal="center"/>
    </xf>
    <xf numFmtId="0" fontId="0" fillId="5" borderId="66" xfId="0" applyFont="1" applyFill="1" applyBorder="1" applyAlignment="1">
      <alignment horizontal="center"/>
    </xf>
    <xf numFmtId="0" fontId="45" fillId="5" borderId="31" xfId="0" applyFont="1" applyFill="1" applyBorder="1" applyAlignment="1">
      <alignment horizontal="center"/>
    </xf>
    <xf numFmtId="0" fontId="3" fillId="0" borderId="33" xfId="0" applyFont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/>
    </xf>
    <xf numFmtId="187" fontId="6" fillId="0" borderId="43" xfId="0" applyNumberFormat="1" applyFont="1" applyFill="1" applyBorder="1" applyAlignment="1">
      <alignment horizontal="center" vertical="center"/>
    </xf>
    <xf numFmtId="0" fontId="7" fillId="0" borderId="2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23" xfId="0" applyFont="1" applyFill="1" applyBorder="1" applyAlignment="1">
      <alignment horizontal="center"/>
    </xf>
    <xf numFmtId="2" fontId="7" fillId="0" borderId="23" xfId="0" applyNumberFormat="1" applyFont="1" applyFill="1" applyBorder="1" applyAlignment="1">
      <alignment horizontal="center"/>
    </xf>
    <xf numFmtId="0" fontId="7" fillId="0" borderId="36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 vertical="center"/>
    </xf>
    <xf numFmtId="2" fontId="26" fillId="0" borderId="21" xfId="0" applyNumberFormat="1" applyFont="1" applyFill="1" applyBorder="1" applyAlignment="1">
      <alignment horizontal="center" vertical="center"/>
    </xf>
    <xf numFmtId="2" fontId="26" fillId="0" borderId="41" xfId="0" applyNumberFormat="1" applyFont="1" applyFill="1" applyBorder="1" applyAlignment="1">
      <alignment horizontal="center" vertical="center"/>
    </xf>
    <xf numFmtId="2" fontId="26" fillId="0" borderId="16" xfId="0" applyNumberFormat="1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57" xfId="0" applyFont="1" applyFill="1" applyBorder="1" applyAlignment="1">
      <alignment horizontal="center" vertical="center"/>
    </xf>
    <xf numFmtId="0" fontId="28" fillId="0" borderId="22" xfId="0" applyFont="1" applyFill="1" applyBorder="1" applyAlignment="1">
      <alignment horizontal="center"/>
    </xf>
    <xf numFmtId="0" fontId="28" fillId="0" borderId="1" xfId="0" applyFont="1" applyFill="1" applyBorder="1" applyAlignment="1">
      <alignment horizontal="center"/>
    </xf>
    <xf numFmtId="0" fontId="28" fillId="0" borderId="7" xfId="0" applyFont="1" applyFill="1" applyBorder="1" applyAlignment="1">
      <alignment horizontal="center"/>
    </xf>
    <xf numFmtId="2" fontId="13" fillId="2" borderId="23" xfId="0" applyNumberFormat="1" applyFont="1" applyFill="1" applyBorder="1" applyAlignment="1">
      <alignment horizontal="center"/>
    </xf>
    <xf numFmtId="0" fontId="29" fillId="0" borderId="7" xfId="0" applyFont="1" applyFill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181" fontId="6" fillId="0" borderId="26" xfId="1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0" fontId="6" fillId="0" borderId="63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6" fillId="0" borderId="44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/>
    </xf>
    <xf numFmtId="176" fontId="0" fillId="0" borderId="36" xfId="0" applyNumberFormat="1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 vertical="center"/>
    </xf>
    <xf numFmtId="0" fontId="26" fillId="0" borderId="27" xfId="0" applyFont="1" applyFill="1" applyBorder="1" applyAlignment="1">
      <alignment horizontal="center" vertical="center"/>
    </xf>
    <xf numFmtId="0" fontId="26" fillId="0" borderId="19" xfId="0" applyFont="1" applyFill="1" applyBorder="1" applyAlignment="1">
      <alignment horizontal="center" vertical="center"/>
    </xf>
    <xf numFmtId="0" fontId="1" fillId="0" borderId="40" xfId="0" applyFont="1" applyFill="1" applyBorder="1" applyAlignment="1">
      <alignment horizontal="center"/>
    </xf>
    <xf numFmtId="0" fontId="7" fillId="0" borderId="11" xfId="0" applyFont="1" applyFill="1" applyBorder="1" applyAlignment="1">
      <alignment horizontal="center"/>
    </xf>
    <xf numFmtId="0" fontId="7" fillId="0" borderId="43" xfId="0" applyFont="1" applyFill="1" applyBorder="1" applyAlignment="1">
      <alignment horizontal="center"/>
    </xf>
    <xf numFmtId="2" fontId="7" fillId="0" borderId="10" xfId="0" applyNumberFormat="1" applyFont="1" applyFill="1" applyBorder="1" applyAlignment="1">
      <alignment horizontal="center"/>
    </xf>
    <xf numFmtId="2" fontId="7" fillId="0" borderId="7" xfId="0" applyNumberFormat="1" applyFont="1" applyFill="1" applyBorder="1" applyAlignment="1">
      <alignment horizontal="center"/>
    </xf>
    <xf numFmtId="2" fontId="7" fillId="0" borderId="43" xfId="0" applyNumberFormat="1" applyFont="1" applyFill="1" applyBorder="1" applyAlignment="1">
      <alignment horizontal="center"/>
    </xf>
    <xf numFmtId="0" fontId="7" fillId="0" borderId="64" xfId="0" applyFont="1" applyFill="1" applyBorder="1" applyAlignment="1">
      <alignment horizontal="center"/>
    </xf>
    <xf numFmtId="0" fontId="7" fillId="0" borderId="52" xfId="0" applyFont="1" applyFill="1" applyBorder="1" applyAlignment="1">
      <alignment horizontal="center"/>
    </xf>
    <xf numFmtId="0" fontId="7" fillId="0" borderId="62" xfId="0" applyFont="1" applyFill="1" applyBorder="1" applyAlignment="1">
      <alignment horizontal="center"/>
    </xf>
    <xf numFmtId="2" fontId="26" fillId="0" borderId="47" xfId="0" applyNumberFormat="1" applyFont="1" applyFill="1" applyBorder="1" applyAlignment="1">
      <alignment horizontal="center" vertical="center"/>
    </xf>
    <xf numFmtId="2" fontId="26" fillId="0" borderId="18" xfId="0" applyNumberFormat="1" applyFont="1" applyFill="1" applyBorder="1" applyAlignment="1">
      <alignment horizontal="center" vertical="center"/>
    </xf>
    <xf numFmtId="2" fontId="26" fillId="0" borderId="38" xfId="0" applyNumberFormat="1" applyFont="1" applyFill="1" applyBorder="1" applyAlignment="1">
      <alignment horizontal="center" vertical="center"/>
    </xf>
    <xf numFmtId="0" fontId="6" fillId="0" borderId="59" xfId="0" applyFont="1" applyFill="1" applyBorder="1" applyAlignment="1">
      <alignment horizontal="center" vertical="center"/>
    </xf>
    <xf numFmtId="0" fontId="6" fillId="0" borderId="48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2" fontId="7" fillId="0" borderId="43" xfId="0" applyNumberFormat="1" applyFont="1" applyFill="1" applyBorder="1" applyAlignment="1">
      <alignment horizontal="center" vertical="center"/>
    </xf>
    <xf numFmtId="2" fontId="13" fillId="2" borderId="43" xfId="0" applyNumberFormat="1" applyFont="1" applyFill="1" applyBorder="1" applyAlignment="1">
      <alignment horizontal="center"/>
    </xf>
    <xf numFmtId="0" fontId="29" fillId="0" borderId="11" xfId="0" applyFont="1" applyFill="1" applyBorder="1" applyAlignment="1">
      <alignment horizontal="center" vertical="center"/>
    </xf>
    <xf numFmtId="0" fontId="29" fillId="0" borderId="4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0" fontId="26" fillId="0" borderId="55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65" xfId="0" applyFont="1" applyFill="1" applyBorder="1" applyAlignment="1">
      <alignment horizontal="center" vertical="center"/>
    </xf>
    <xf numFmtId="0" fontId="3" fillId="0" borderId="49" xfId="0" applyFont="1" applyFill="1" applyBorder="1" applyAlignment="1">
      <alignment horizontal="center" vertical="center"/>
    </xf>
    <xf numFmtId="0" fontId="3" fillId="0" borderId="57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 vertical="center"/>
    </xf>
    <xf numFmtId="0" fontId="6" fillId="2" borderId="67" xfId="0" applyFont="1" applyFill="1" applyBorder="1" applyAlignment="1">
      <alignment horizontal="center" vertical="center" wrapText="1"/>
    </xf>
    <xf numFmtId="0" fontId="6" fillId="2" borderId="66" xfId="0" applyFont="1" applyFill="1" applyBorder="1" applyAlignment="1">
      <alignment horizontal="center" vertical="center" wrapText="1"/>
    </xf>
    <xf numFmtId="0" fontId="46" fillId="6" borderId="22" xfId="0" applyFont="1" applyFill="1" applyBorder="1" applyAlignment="1">
      <alignment horizontal="center" vertical="center"/>
    </xf>
    <xf numFmtId="0" fontId="16" fillId="2" borderId="33" xfId="0" applyFont="1" applyFill="1" applyBorder="1" applyAlignment="1">
      <alignment horizontal="center" vertical="center" wrapText="1"/>
    </xf>
    <xf numFmtId="0" fontId="26" fillId="2" borderId="33" xfId="0" applyFont="1" applyFill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/>
    </xf>
    <xf numFmtId="0" fontId="6" fillId="2" borderId="67" xfId="0" applyFont="1" applyFill="1" applyBorder="1" applyAlignment="1">
      <alignment horizontal="center" vertical="center"/>
    </xf>
    <xf numFmtId="0" fontId="3" fillId="0" borderId="67" xfId="0" applyFont="1" applyBorder="1" applyAlignment="1">
      <alignment horizontal="center" vertical="center"/>
    </xf>
    <xf numFmtId="180" fontId="1" fillId="6" borderId="21" xfId="1" applyNumberFormat="1" applyFont="1" applyFill="1" applyBorder="1" applyAlignment="1">
      <alignment horizontal="center"/>
    </xf>
    <xf numFmtId="0" fontId="31" fillId="0" borderId="23" xfId="0" applyFont="1" applyBorder="1" applyAlignment="1">
      <alignment horizontal="center" wrapText="1"/>
    </xf>
    <xf numFmtId="2" fontId="6" fillId="0" borderId="20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23" xfId="0" applyFont="1" applyBorder="1" applyAlignment="1">
      <alignment horizontal="center"/>
    </xf>
    <xf numFmtId="0" fontId="13" fillId="0" borderId="34" xfId="0" applyFont="1" applyBorder="1" applyAlignment="1">
      <alignment horizontal="center" vertical="center"/>
    </xf>
    <xf numFmtId="2" fontId="13" fillId="2" borderId="23" xfId="0" applyNumberFormat="1" applyFont="1" applyFill="1" applyBorder="1" applyAlignment="1">
      <alignment horizontal="center" vertical="center"/>
    </xf>
    <xf numFmtId="2" fontId="13" fillId="2" borderId="36" xfId="0" applyNumberFormat="1" applyFont="1" applyFill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6" fillId="0" borderId="6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8" xfId="0" applyFont="1" applyBorder="1" applyAlignment="1">
      <alignment horizontal="center" vertical="center"/>
    </xf>
    <xf numFmtId="0" fontId="26" fillId="0" borderId="16" xfId="0" applyFont="1" applyBorder="1" applyAlignment="1">
      <alignment horizontal="center" vertical="center"/>
    </xf>
    <xf numFmtId="2" fontId="26" fillId="0" borderId="27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2" fontId="26" fillId="0" borderId="2" xfId="0" applyNumberFormat="1" applyFont="1" applyBorder="1" applyAlignment="1">
      <alignment horizontal="center" vertical="center"/>
    </xf>
    <xf numFmtId="0" fontId="7" fillId="2" borderId="11" xfId="0" applyFont="1" applyFill="1" applyBorder="1" applyAlignment="1">
      <alignment horizontal="center"/>
    </xf>
    <xf numFmtId="0" fontId="7" fillId="2" borderId="43" xfId="0" applyFont="1" applyFill="1" applyBorder="1" applyAlignment="1">
      <alignment horizontal="center"/>
    </xf>
    <xf numFmtId="2" fontId="6" fillId="0" borderId="47" xfId="0" applyNumberFormat="1" applyFont="1" applyBorder="1" applyAlignment="1">
      <alignment horizontal="center" vertical="center"/>
    </xf>
    <xf numFmtId="2" fontId="6" fillId="0" borderId="17" xfId="0" applyNumberFormat="1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/>
    </xf>
    <xf numFmtId="2" fontId="13" fillId="2" borderId="11" xfId="0" applyNumberFormat="1" applyFont="1" applyFill="1" applyBorder="1" applyAlignment="1">
      <alignment horizontal="center" vertical="center"/>
    </xf>
    <xf numFmtId="2" fontId="13" fillId="2" borderId="1" xfId="0" applyNumberFormat="1" applyFont="1" applyFill="1" applyBorder="1" applyAlignment="1">
      <alignment horizontal="center" vertical="center"/>
    </xf>
    <xf numFmtId="2" fontId="13" fillId="2" borderId="64" xfId="0" applyNumberFormat="1" applyFont="1" applyFill="1" applyBorder="1" applyAlignment="1">
      <alignment horizontal="center" vertical="center"/>
    </xf>
    <xf numFmtId="2" fontId="13" fillId="2" borderId="52" xfId="0" applyNumberFormat="1" applyFont="1" applyFill="1" applyBorder="1" applyAlignment="1">
      <alignment horizontal="center" vertical="center"/>
    </xf>
    <xf numFmtId="2" fontId="7" fillId="2" borderId="52" xfId="0" applyNumberFormat="1" applyFont="1" applyFill="1" applyBorder="1" applyAlignment="1">
      <alignment horizontal="center" vertical="center"/>
    </xf>
    <xf numFmtId="2" fontId="7" fillId="2" borderId="62" xfId="0" applyNumberFormat="1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26" fillId="0" borderId="47" xfId="0" applyFont="1" applyBorder="1" applyAlignment="1">
      <alignment horizontal="center" vertical="center"/>
    </xf>
    <xf numFmtId="0" fontId="26" fillId="0" borderId="1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2" fontId="6" fillId="0" borderId="21" xfId="0" applyNumberFormat="1" applyFont="1" applyBorder="1" applyAlignment="1">
      <alignment horizontal="center" vertical="center"/>
    </xf>
    <xf numFmtId="2" fontId="6" fillId="0" borderId="40" xfId="0" applyNumberFormat="1" applyFont="1" applyBorder="1" applyAlignment="1">
      <alignment horizontal="center" vertical="center"/>
    </xf>
    <xf numFmtId="0" fontId="0" fillId="5" borderId="15" xfId="0" applyFont="1" applyFill="1" applyBorder="1" applyAlignment="1">
      <alignment horizontal="center"/>
    </xf>
    <xf numFmtId="0" fontId="0" fillId="5" borderId="45" xfId="0" applyFont="1" applyFill="1" applyBorder="1" applyAlignment="1">
      <alignment horizontal="center"/>
    </xf>
    <xf numFmtId="0" fontId="13" fillId="2" borderId="64" xfId="0" applyFont="1" applyFill="1" applyBorder="1" applyAlignment="1">
      <alignment horizontal="center"/>
    </xf>
    <xf numFmtId="0" fontId="13" fillId="2" borderId="52" xfId="0" applyFont="1" applyFill="1" applyBorder="1" applyAlignment="1">
      <alignment horizontal="center"/>
    </xf>
    <xf numFmtId="2" fontId="26" fillId="0" borderId="3" xfId="0" applyNumberFormat="1" applyFont="1" applyBorder="1" applyAlignment="1">
      <alignment horizontal="center" vertical="center"/>
    </xf>
    <xf numFmtId="2" fontId="26" fillId="0" borderId="4" xfId="0" applyNumberFormat="1" applyFont="1" applyBorder="1" applyAlignment="1">
      <alignment horizontal="center" vertical="center"/>
    </xf>
    <xf numFmtId="2" fontId="6" fillId="0" borderId="65" xfId="0" applyNumberFormat="1" applyFont="1" applyBorder="1" applyAlignment="1">
      <alignment horizontal="center" vertical="center"/>
    </xf>
    <xf numFmtId="0" fontId="26" fillId="2" borderId="22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 wrapText="1"/>
    </xf>
    <xf numFmtId="180" fontId="26" fillId="2" borderId="1" xfId="1" applyNumberFormat="1" applyFont="1" applyFill="1" applyBorder="1" applyAlignment="1">
      <alignment horizontal="center" vertical="center"/>
    </xf>
    <xf numFmtId="0" fontId="43" fillId="6" borderId="1" xfId="0" applyFont="1" applyFill="1" applyBorder="1" applyAlignment="1">
      <alignment horizontal="center" vertical="center" wrapText="1"/>
    </xf>
    <xf numFmtId="0" fontId="26" fillId="0" borderId="30" xfId="0" applyFont="1" applyFill="1" applyBorder="1" applyAlignment="1">
      <alignment horizontal="center" vertical="center" wrapText="1"/>
    </xf>
    <xf numFmtId="0" fontId="26" fillId="0" borderId="31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wrapText="1"/>
    </xf>
    <xf numFmtId="180" fontId="6" fillId="0" borderId="4" xfId="1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horizontal="center"/>
    </xf>
    <xf numFmtId="0" fontId="35" fillId="0" borderId="31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80" fontId="1" fillId="0" borderId="5" xfId="1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14" fillId="0" borderId="23" xfId="0" applyFont="1" applyBorder="1" applyAlignment="1">
      <alignment horizontal="center"/>
    </xf>
    <xf numFmtId="0" fontId="3" fillId="0" borderId="23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21" fillId="0" borderId="19" xfId="0" applyFont="1" applyBorder="1" applyAlignment="1">
      <alignment horizontal="center"/>
    </xf>
    <xf numFmtId="0" fontId="14" fillId="0" borderId="30" xfId="0" applyFont="1" applyBorder="1" applyAlignment="1">
      <alignment horizontal="center"/>
    </xf>
    <xf numFmtId="0" fontId="26" fillId="2" borderId="43" xfId="0" applyFont="1" applyFill="1" applyBorder="1" applyAlignment="1">
      <alignment horizontal="center" vertical="center"/>
    </xf>
    <xf numFmtId="0" fontId="13" fillId="4" borderId="22" xfId="0" applyFont="1" applyFill="1" applyBorder="1" applyAlignment="1">
      <alignment horizontal="center" vertical="center"/>
    </xf>
    <xf numFmtId="0" fontId="47" fillId="4" borderId="7" xfId="0" applyFont="1" applyFill="1" applyBorder="1" applyAlignment="1">
      <alignment horizontal="center" vertical="center"/>
    </xf>
    <xf numFmtId="0" fontId="47" fillId="4" borderId="10" xfId="0" applyFont="1" applyFill="1" applyBorder="1" applyAlignment="1">
      <alignment horizontal="center" vertical="center"/>
    </xf>
    <xf numFmtId="0" fontId="13" fillId="4" borderId="23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/>
    </xf>
    <xf numFmtId="0" fontId="13" fillId="4" borderId="7" xfId="0" applyFont="1" applyFill="1" applyBorder="1" applyAlignment="1">
      <alignment horizontal="center" vertical="center"/>
    </xf>
    <xf numFmtId="2" fontId="13" fillId="0" borderId="23" xfId="0" applyNumberFormat="1" applyFont="1" applyFill="1" applyBorder="1" applyAlignment="1">
      <alignment horizontal="center" vertical="center"/>
    </xf>
    <xf numFmtId="2" fontId="13" fillId="0" borderId="36" xfId="0" applyNumberFormat="1" applyFont="1" applyFill="1" applyBorder="1" applyAlignment="1">
      <alignment horizontal="center" vertical="center"/>
    </xf>
    <xf numFmtId="181" fontId="6" fillId="0" borderId="21" xfId="1" applyNumberFormat="1" applyFont="1" applyFill="1" applyBorder="1" applyAlignment="1">
      <alignment horizontal="center" vertical="center"/>
    </xf>
    <xf numFmtId="181" fontId="6" fillId="0" borderId="40" xfId="1" applyNumberFormat="1" applyFont="1" applyFill="1" applyBorder="1" applyAlignment="1">
      <alignment horizontal="center" vertical="center"/>
    </xf>
    <xf numFmtId="181" fontId="6" fillId="0" borderId="5" xfId="1" applyNumberFormat="1" applyFont="1" applyFill="1" applyBorder="1" applyAlignment="1">
      <alignment horizontal="center" vertical="center"/>
    </xf>
    <xf numFmtId="181" fontId="6" fillId="0" borderId="45" xfId="1" applyNumberFormat="1" applyFont="1" applyFill="1" applyBorder="1" applyAlignment="1">
      <alignment horizontal="center" vertical="center"/>
    </xf>
    <xf numFmtId="181" fontId="6" fillId="0" borderId="1" xfId="1" applyNumberFormat="1" applyFont="1" applyFill="1" applyBorder="1" applyAlignment="1">
      <alignment horizontal="center" vertical="center"/>
    </xf>
    <xf numFmtId="183" fontId="6" fillId="0" borderId="43" xfId="1" applyNumberFormat="1" applyFont="1" applyFill="1" applyBorder="1" applyAlignment="1">
      <alignment horizontal="center" vertical="center"/>
    </xf>
    <xf numFmtId="183" fontId="6" fillId="0" borderId="44" xfId="1" applyNumberFormat="1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176" fontId="28" fillId="0" borderId="24" xfId="0" applyNumberFormat="1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26" fillId="0" borderId="20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19" xfId="0" applyFont="1" applyFill="1" applyBorder="1" applyAlignment="1">
      <alignment horizontal="center"/>
    </xf>
    <xf numFmtId="0" fontId="6" fillId="0" borderId="65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6" fillId="0" borderId="8" xfId="0" applyFont="1" applyFill="1" applyBorder="1" applyAlignment="1">
      <alignment horizontal="center" vertical="center"/>
    </xf>
    <xf numFmtId="0" fontId="26" fillId="0" borderId="2" xfId="0" applyFont="1" applyFill="1" applyBorder="1" applyAlignment="1">
      <alignment horizontal="center" vertical="center"/>
    </xf>
    <xf numFmtId="0" fontId="1" fillId="0" borderId="45" xfId="0" applyFont="1" applyFill="1" applyBorder="1" applyAlignment="1">
      <alignment horizontal="center"/>
    </xf>
    <xf numFmtId="0" fontId="0" fillId="0" borderId="31" xfId="0" applyFont="1" applyFill="1" applyBorder="1" applyAlignment="1">
      <alignment horizontal="center"/>
    </xf>
    <xf numFmtId="0" fontId="0" fillId="0" borderId="5" xfId="0" applyFont="1" applyFill="1" applyBorder="1" applyAlignment="1">
      <alignment horizontal="center"/>
    </xf>
    <xf numFmtId="0" fontId="0" fillId="0" borderId="9" xfId="0" applyFont="1" applyFill="1" applyBorder="1" applyAlignment="1">
      <alignment horizontal="center"/>
    </xf>
    <xf numFmtId="0" fontId="0" fillId="0" borderId="57" xfId="0" applyFont="1" applyFill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47" fillId="4" borderId="11" xfId="0" applyFont="1" applyFill="1" applyBorder="1" applyAlignment="1">
      <alignment horizontal="center" vertical="center"/>
    </xf>
    <xf numFmtId="0" fontId="47" fillId="4" borderId="1" xfId="0" applyFont="1" applyFill="1" applyBorder="1" applyAlignment="1">
      <alignment horizontal="center" vertical="center"/>
    </xf>
    <xf numFmtId="0" fontId="13" fillId="4" borderId="11" xfId="0" applyFont="1" applyFill="1" applyBorder="1" applyAlignment="1">
      <alignment horizontal="center" vertical="center"/>
    </xf>
    <xf numFmtId="2" fontId="13" fillId="0" borderId="11" xfId="0" applyNumberFormat="1" applyFont="1" applyFill="1" applyBorder="1" applyAlignment="1">
      <alignment horizontal="center" vertical="center"/>
    </xf>
    <xf numFmtId="2" fontId="13" fillId="0" borderId="1" xfId="0" applyNumberFormat="1" applyFont="1" applyFill="1" applyBorder="1" applyAlignment="1">
      <alignment horizontal="center" vertical="center"/>
    </xf>
    <xf numFmtId="2" fontId="13" fillId="0" borderId="64" xfId="0" applyNumberFormat="1" applyFont="1" applyFill="1" applyBorder="1" applyAlignment="1">
      <alignment horizontal="center" vertical="center"/>
    </xf>
    <xf numFmtId="2" fontId="13" fillId="0" borderId="52" xfId="0" applyNumberFormat="1" applyFont="1" applyFill="1" applyBorder="1" applyAlignment="1">
      <alignment horizontal="center" vertical="center"/>
    </xf>
    <xf numFmtId="2" fontId="7" fillId="0" borderId="62" xfId="0" applyNumberFormat="1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13" fillId="0" borderId="14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26" fillId="0" borderId="28" xfId="0" applyFont="1" applyFill="1" applyBorder="1" applyAlignment="1">
      <alignment horizontal="center"/>
    </xf>
    <xf numFmtId="0" fontId="6" fillId="0" borderId="19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 vertical="center"/>
    </xf>
    <xf numFmtId="0" fontId="0" fillId="0" borderId="59" xfId="0" applyFont="1" applyFill="1" applyBorder="1" applyAlignment="1">
      <alignment horizontal="center"/>
    </xf>
    <xf numFmtId="0" fontId="0" fillId="0" borderId="48" xfId="0" applyFont="1" applyFill="1" applyBorder="1" applyAlignment="1">
      <alignment horizontal="center"/>
    </xf>
    <xf numFmtId="0" fontId="0" fillId="0" borderId="4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 vertical="center" wrapText="1"/>
    </xf>
    <xf numFmtId="0" fontId="28" fillId="2" borderId="0" xfId="0" applyFont="1" applyFill="1"/>
    <xf numFmtId="2" fontId="26" fillId="0" borderId="2" xfId="0" applyNumberFormat="1" applyFont="1" applyFill="1" applyBorder="1" applyAlignment="1">
      <alignment horizontal="center" vertical="center"/>
    </xf>
    <xf numFmtId="0" fontId="0" fillId="0" borderId="43" xfId="0" applyFont="1" applyFill="1" applyBorder="1" applyAlignment="1">
      <alignment horizontal="center"/>
    </xf>
    <xf numFmtId="49" fontId="0" fillId="0" borderId="23" xfId="0" applyNumberFormat="1" applyBorder="1" applyAlignment="1">
      <alignment horizontal="center"/>
    </xf>
    <xf numFmtId="0" fontId="26" fillId="2" borderId="22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/>
    </xf>
    <xf numFmtId="0" fontId="2" fillId="5" borderId="5" xfId="0" applyFont="1" applyFill="1" applyBorder="1" applyAlignment="1">
      <alignment horizontal="center"/>
    </xf>
    <xf numFmtId="187" fontId="6" fillId="6" borderId="22" xfId="0" applyNumberFormat="1" applyFont="1" applyFill="1" applyBorder="1" applyAlignment="1">
      <alignment horizontal="center" vertical="center" wrapText="1"/>
    </xf>
    <xf numFmtId="0" fontId="26" fillId="6" borderId="1" xfId="0" applyFont="1" applyFill="1" applyBorder="1" applyAlignment="1">
      <alignment horizontal="center" vertical="center" wrapText="1"/>
    </xf>
    <xf numFmtId="176" fontId="26" fillId="6" borderId="1" xfId="1" applyNumberFormat="1" applyFont="1" applyFill="1" applyBorder="1" applyAlignment="1">
      <alignment horizontal="center" vertical="center"/>
    </xf>
    <xf numFmtId="185" fontId="26" fillId="6" borderId="1" xfId="1" applyNumberFormat="1" applyFont="1" applyFill="1" applyBorder="1" applyAlignment="1">
      <alignment horizontal="center" vertical="center"/>
    </xf>
    <xf numFmtId="0" fontId="7" fillId="2" borderId="23" xfId="49" applyFont="1" applyFill="1" applyBorder="1" applyAlignment="1">
      <alignment horizontal="center" vertical="center" wrapText="1"/>
    </xf>
    <xf numFmtId="0" fontId="1" fillId="6" borderId="22" xfId="0" applyFont="1" applyFill="1" applyBorder="1" applyAlignment="1">
      <alignment horizontal="center"/>
    </xf>
    <xf numFmtId="0" fontId="6" fillId="6" borderId="1" xfId="49" applyFont="1" applyFill="1" applyBorder="1" applyAlignment="1">
      <alignment horizontal="center" vertical="center" wrapText="1"/>
    </xf>
    <xf numFmtId="0" fontId="6" fillId="6" borderId="1" xfId="49" applyFont="1" applyFill="1" applyBorder="1" applyAlignment="1">
      <alignment horizontal="center" vertical="center"/>
    </xf>
    <xf numFmtId="0" fontId="29" fillId="0" borderId="22" xfId="0" applyFont="1" applyFill="1" applyBorder="1" applyAlignment="1">
      <alignment horizontal="center" vertical="center"/>
    </xf>
    <xf numFmtId="0" fontId="29" fillId="0" borderId="23" xfId="0" applyFont="1" applyFill="1" applyBorder="1" applyAlignment="1">
      <alignment horizontal="center" vertical="center"/>
    </xf>
    <xf numFmtId="181" fontId="26" fillId="2" borderId="1" xfId="1" applyNumberFormat="1" applyFont="1" applyFill="1" applyBorder="1" applyAlignment="1">
      <alignment horizontal="center" vertical="center"/>
    </xf>
    <xf numFmtId="181" fontId="26" fillId="2" borderId="43" xfId="1" applyNumberFormat="1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7" fillId="0" borderId="24" xfId="0" applyFont="1" applyFill="1" applyBorder="1" applyAlignment="1">
      <alignment horizontal="center" vertical="center"/>
    </xf>
    <xf numFmtId="0" fontId="6" fillId="0" borderId="27" xfId="0" applyFont="1" applyFill="1" applyBorder="1" applyAlignment="1">
      <alignment horizontal="center"/>
    </xf>
    <xf numFmtId="187" fontId="6" fillId="6" borderId="43" xfId="0" applyNumberFormat="1" applyFont="1" applyFill="1" applyBorder="1" applyAlignment="1">
      <alignment horizontal="center" vertical="center"/>
    </xf>
    <xf numFmtId="0" fontId="13" fillId="2" borderId="25" xfId="0" applyFont="1" applyFill="1" applyBorder="1" applyAlignment="1">
      <alignment horizontal="center"/>
    </xf>
    <xf numFmtId="2" fontId="26" fillId="0" borderId="16" xfId="0" applyNumberFormat="1" applyFont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6" fillId="0" borderId="28" xfId="0" applyFont="1" applyFill="1" applyBorder="1" applyAlignment="1">
      <alignment horizontal="center"/>
    </xf>
    <xf numFmtId="0" fontId="13" fillId="0" borderId="43" xfId="0" applyFont="1" applyBorder="1" applyAlignment="1">
      <alignment horizontal="center" vertical="center"/>
    </xf>
    <xf numFmtId="0" fontId="13" fillId="2" borderId="43" xfId="0" applyFont="1" applyFill="1" applyBorder="1" applyAlignment="1">
      <alignment horizontal="center"/>
    </xf>
    <xf numFmtId="2" fontId="13" fillId="2" borderId="10" xfId="0" applyNumberFormat="1" applyFont="1" applyFill="1" applyBorder="1" applyAlignment="1">
      <alignment horizontal="center"/>
    </xf>
    <xf numFmtId="2" fontId="13" fillId="2" borderId="7" xfId="0" applyNumberFormat="1" applyFont="1" applyFill="1" applyBorder="1" applyAlignment="1">
      <alignment horizontal="center"/>
    </xf>
    <xf numFmtId="0" fontId="13" fillId="2" borderId="62" xfId="0" applyFont="1" applyFill="1" applyBorder="1" applyAlignment="1">
      <alignment horizontal="center"/>
    </xf>
    <xf numFmtId="2" fontId="26" fillId="0" borderId="47" xfId="0" applyNumberFormat="1" applyFont="1" applyBorder="1" applyAlignment="1">
      <alignment horizontal="center" vertical="center"/>
    </xf>
    <xf numFmtId="2" fontId="26" fillId="0" borderId="18" xfId="0" applyNumberFormat="1" applyFont="1" applyBorder="1" applyAlignment="1">
      <alignment horizontal="center" vertical="center"/>
    </xf>
    <xf numFmtId="2" fontId="26" fillId="0" borderId="38" xfId="0" applyNumberFormat="1" applyFont="1" applyBorder="1" applyAlignment="1">
      <alignment horizontal="center" vertical="center"/>
    </xf>
    <xf numFmtId="184" fontId="6" fillId="6" borderId="1" xfId="1" applyNumberFormat="1" applyFont="1" applyFill="1" applyBorder="1" applyAlignment="1">
      <alignment horizontal="center"/>
    </xf>
    <xf numFmtId="184" fontId="6" fillId="6" borderId="1" xfId="0" applyNumberFormat="1" applyFont="1" applyFill="1" applyBorder="1" applyAlignment="1">
      <alignment horizontal="center"/>
    </xf>
    <xf numFmtId="186" fontId="6" fillId="0" borderId="1" xfId="0" applyNumberFormat="1" applyFont="1" applyFill="1" applyBorder="1" applyAlignment="1">
      <alignment horizontal="center" vertical="center"/>
    </xf>
    <xf numFmtId="0" fontId="43" fillId="0" borderId="22" xfId="0" applyFont="1" applyFill="1" applyBorder="1" applyAlignment="1">
      <alignment horizontal="center" vertical="center" wrapText="1"/>
    </xf>
    <xf numFmtId="0" fontId="43" fillId="0" borderId="1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/>
    </xf>
    <xf numFmtId="2" fontId="7" fillId="0" borderId="23" xfId="0" applyNumberFormat="1" applyFont="1" applyBorder="1" applyAlignment="1">
      <alignment horizontal="center" vertical="center"/>
    </xf>
    <xf numFmtId="2" fontId="7" fillId="4" borderId="23" xfId="0" applyNumberFormat="1" applyFont="1" applyFill="1" applyBorder="1" applyAlignment="1">
      <alignment horizontal="center" vertical="center"/>
    </xf>
    <xf numFmtId="184" fontId="0" fillId="0" borderId="22" xfId="0" applyNumberFormat="1" applyFont="1" applyBorder="1" applyAlignment="1">
      <alignment horizontal="center"/>
    </xf>
    <xf numFmtId="2" fontId="0" fillId="0" borderId="23" xfId="0" applyNumberFormat="1" applyFont="1" applyBorder="1" applyAlignment="1">
      <alignment horizontal="center"/>
    </xf>
    <xf numFmtId="2" fontId="7" fillId="2" borderId="36" xfId="0" applyNumberFormat="1" applyFont="1" applyFill="1" applyBorder="1" applyAlignment="1">
      <alignment horizontal="center" vertical="center"/>
    </xf>
    <xf numFmtId="2" fontId="6" fillId="2" borderId="20" xfId="0" applyNumberFormat="1" applyFont="1" applyFill="1" applyBorder="1" applyAlignment="1">
      <alignment horizontal="center"/>
    </xf>
    <xf numFmtId="2" fontId="6" fillId="2" borderId="27" xfId="0" applyNumberFormat="1" applyFont="1" applyFill="1" applyBorder="1" applyAlignment="1">
      <alignment horizontal="center"/>
    </xf>
    <xf numFmtId="2" fontId="6" fillId="2" borderId="63" xfId="0" applyNumberFormat="1" applyFont="1" applyFill="1" applyBorder="1" applyAlignment="1">
      <alignment horizontal="center"/>
    </xf>
    <xf numFmtId="0" fontId="7" fillId="2" borderId="31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57" xfId="0" applyFont="1" applyFill="1" applyBorder="1" applyAlignment="1">
      <alignment horizontal="center" vertical="center"/>
    </xf>
    <xf numFmtId="183" fontId="6" fillId="6" borderId="44" xfId="1" applyNumberFormat="1" applyFont="1" applyFill="1" applyBorder="1" applyAlignment="1">
      <alignment horizontal="center" vertical="center"/>
    </xf>
    <xf numFmtId="0" fontId="13" fillId="0" borderId="25" xfId="0" applyFont="1" applyFill="1" applyBorder="1" applyAlignment="1">
      <alignment horizontal="center" vertical="center"/>
    </xf>
    <xf numFmtId="2" fontId="26" fillId="0" borderId="42" xfId="0" applyNumberFormat="1" applyFont="1" applyFill="1" applyBorder="1" applyAlignment="1">
      <alignment horizontal="center" vertical="center"/>
    </xf>
    <xf numFmtId="2" fontId="26" fillId="0" borderId="4" xfId="0" applyNumberFormat="1" applyFont="1" applyFill="1" applyBorder="1" applyAlignment="1">
      <alignment horizontal="center" vertical="center"/>
    </xf>
    <xf numFmtId="2" fontId="26" fillId="0" borderId="8" xfId="0" applyNumberFormat="1" applyFont="1" applyFill="1" applyBorder="1" applyAlignment="1">
      <alignment horizontal="center" vertical="center"/>
    </xf>
    <xf numFmtId="2" fontId="0" fillId="5" borderId="31" xfId="0" applyNumberFormat="1" applyFont="1" applyFill="1" applyBorder="1" applyAlignment="1">
      <alignment horizontal="center"/>
    </xf>
    <xf numFmtId="2" fontId="0" fillId="5" borderId="5" xfId="0" applyNumberFormat="1" applyFont="1" applyFill="1" applyBorder="1" applyAlignment="1">
      <alignment horizontal="center"/>
    </xf>
    <xf numFmtId="2" fontId="0" fillId="5" borderId="9" xfId="0" applyNumberFormat="1" applyFont="1" applyFill="1" applyBorder="1" applyAlignment="1">
      <alignment horizontal="center"/>
    </xf>
    <xf numFmtId="2" fontId="0" fillId="5" borderId="57" xfId="0" applyNumberFormat="1" applyFont="1" applyFill="1" applyBorder="1" applyAlignment="1">
      <alignment horizontal="center"/>
    </xf>
    <xf numFmtId="0" fontId="48" fillId="0" borderId="1" xfId="0" applyFont="1" applyFill="1" applyBorder="1" applyAlignment="1">
      <alignment horizontal="center" vertical="center"/>
    </xf>
    <xf numFmtId="0" fontId="49" fillId="0" borderId="5" xfId="0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 vertical="center"/>
    </xf>
    <xf numFmtId="190" fontId="7" fillId="0" borderId="23" xfId="0" applyNumberFormat="1" applyFont="1" applyFill="1" applyBorder="1" applyAlignment="1">
      <alignment horizontal="center" vertical="center"/>
    </xf>
    <xf numFmtId="2" fontId="7" fillId="0" borderId="11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2" fontId="7" fillId="0" borderId="43" xfId="0" applyNumberFormat="1" applyFont="1" applyBorder="1" applyAlignment="1">
      <alignment horizontal="center" vertical="center"/>
    </xf>
    <xf numFmtId="2" fontId="7" fillId="4" borderId="11" xfId="0" applyNumberFormat="1" applyFont="1" applyFill="1" applyBorder="1" applyAlignment="1">
      <alignment horizontal="center" vertical="center"/>
    </xf>
    <xf numFmtId="2" fontId="7" fillId="4" borderId="1" xfId="0" applyNumberFormat="1" applyFont="1" applyFill="1" applyBorder="1" applyAlignment="1">
      <alignment horizontal="center" vertical="center"/>
    </xf>
    <xf numFmtId="2" fontId="7" fillId="4" borderId="43" xfId="0" applyNumberFormat="1" applyFont="1" applyFill="1" applyBorder="1" applyAlignment="1">
      <alignment horizontal="center" vertical="center"/>
    </xf>
    <xf numFmtId="2" fontId="7" fillId="2" borderId="64" xfId="0" applyNumberFormat="1" applyFont="1" applyFill="1" applyBorder="1" applyAlignment="1">
      <alignment horizontal="center" vertical="center"/>
    </xf>
    <xf numFmtId="2" fontId="6" fillId="2" borderId="54" xfId="0" applyNumberFormat="1" applyFont="1" applyFill="1" applyBorder="1" applyAlignment="1">
      <alignment horizontal="center"/>
    </xf>
    <xf numFmtId="2" fontId="6" fillId="2" borderId="69" xfId="0" applyNumberFormat="1" applyFont="1" applyFill="1" applyBorder="1" applyAlignment="1">
      <alignment horizontal="center"/>
    </xf>
    <xf numFmtId="0" fontId="7" fillId="2" borderId="59" xfId="0" applyFont="1" applyFill="1" applyBorder="1" applyAlignment="1">
      <alignment horizontal="center" vertical="center"/>
    </xf>
    <xf numFmtId="0" fontId="7" fillId="2" borderId="48" xfId="0" applyFont="1" applyFill="1" applyBorder="1" applyAlignment="1">
      <alignment horizontal="center" vertical="center"/>
    </xf>
    <xf numFmtId="0" fontId="7" fillId="2" borderId="49" xfId="0" applyFont="1" applyFill="1" applyBorder="1" applyAlignment="1">
      <alignment horizontal="center" vertical="center"/>
    </xf>
    <xf numFmtId="2" fontId="26" fillId="0" borderId="3" xfId="0" applyNumberFormat="1" applyFont="1" applyFill="1" applyBorder="1" applyAlignment="1">
      <alignment horizontal="center" vertical="center"/>
    </xf>
    <xf numFmtId="2" fontId="26" fillId="0" borderId="65" xfId="0" applyNumberFormat="1" applyFont="1" applyFill="1" applyBorder="1" applyAlignment="1">
      <alignment horizontal="center" vertical="center"/>
    </xf>
    <xf numFmtId="2" fontId="26" fillId="0" borderId="17" xfId="0" applyNumberFormat="1" applyFont="1" applyFill="1" applyBorder="1" applyAlignment="1">
      <alignment horizontal="center" vertical="center"/>
    </xf>
    <xf numFmtId="2" fontId="0" fillId="5" borderId="59" xfId="0" applyNumberFormat="1" applyFont="1" applyFill="1" applyBorder="1" applyAlignment="1">
      <alignment horizontal="center"/>
    </xf>
    <xf numFmtId="2" fontId="0" fillId="5" borderId="48" xfId="0" applyNumberFormat="1" applyFont="1" applyFill="1" applyBorder="1" applyAlignment="1">
      <alignment horizontal="center"/>
    </xf>
    <xf numFmtId="2" fontId="0" fillId="5" borderId="49" xfId="0" applyNumberFormat="1" applyFont="1" applyFill="1" applyBorder="1" applyAlignment="1">
      <alignment horizontal="center"/>
    </xf>
    <xf numFmtId="2" fontId="7" fillId="0" borderId="11" xfId="0" applyNumberFormat="1" applyFont="1" applyFill="1" applyBorder="1" applyAlignment="1">
      <alignment horizontal="center"/>
    </xf>
    <xf numFmtId="2" fontId="7" fillId="0" borderId="1" xfId="0" applyNumberFormat="1" applyFont="1" applyFill="1" applyBorder="1" applyAlignment="1">
      <alignment horizontal="center"/>
    </xf>
    <xf numFmtId="0" fontId="26" fillId="0" borderId="65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49" fillId="0" borderId="48" xfId="0" applyFont="1" applyFill="1" applyBorder="1" applyAlignment="1">
      <alignment horizontal="center" vertical="center"/>
    </xf>
    <xf numFmtId="0" fontId="7" fillId="0" borderId="49" xfId="0" applyFont="1" applyFill="1" applyBorder="1" applyAlignment="1">
      <alignment horizontal="center" vertical="center"/>
    </xf>
    <xf numFmtId="190" fontId="7" fillId="0" borderId="11" xfId="0" applyNumberFormat="1" applyFont="1" applyFill="1" applyBorder="1" applyAlignment="1">
      <alignment horizontal="center" vertical="center"/>
    </xf>
    <xf numFmtId="190" fontId="7" fillId="0" borderId="1" xfId="0" applyNumberFormat="1" applyFont="1" applyFill="1" applyBorder="1" applyAlignment="1">
      <alignment horizontal="center" vertical="center"/>
    </xf>
    <xf numFmtId="190" fontId="7" fillId="0" borderId="43" xfId="0" applyNumberFormat="1" applyFont="1" applyFill="1" applyBorder="1" applyAlignment="1">
      <alignment horizontal="center" vertical="center"/>
    </xf>
    <xf numFmtId="2" fontId="13" fillId="2" borderId="33" xfId="0" applyNumberFormat="1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26" fillId="2" borderId="24" xfId="0" applyFont="1" applyFill="1" applyBorder="1" applyAlignment="1">
      <alignment horizontal="center" vertical="center" wrapText="1"/>
    </xf>
    <xf numFmtId="190" fontId="7" fillId="0" borderId="36" xfId="0" applyNumberFormat="1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/>
    </xf>
    <xf numFmtId="176" fontId="6" fillId="0" borderId="21" xfId="1" applyFont="1" applyFill="1" applyBorder="1" applyAlignment="1">
      <alignment horizontal="center" vertical="center"/>
    </xf>
    <xf numFmtId="176" fontId="6" fillId="0" borderId="40" xfId="1" applyFont="1" applyFill="1" applyBorder="1" applyAlignment="1">
      <alignment horizontal="center" vertical="center"/>
    </xf>
    <xf numFmtId="0" fontId="26" fillId="0" borderId="42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/>
    </xf>
    <xf numFmtId="0" fontId="26" fillId="2" borderId="23" xfId="0" applyFont="1" applyFill="1" applyBorder="1" applyAlignment="1">
      <alignment horizontal="center" vertical="center"/>
    </xf>
    <xf numFmtId="0" fontId="26" fillId="0" borderId="41" xfId="0" applyFont="1" applyFill="1" applyBorder="1" applyAlignment="1">
      <alignment horizontal="center" vertical="center"/>
    </xf>
    <xf numFmtId="190" fontId="7" fillId="0" borderId="64" xfId="0" applyNumberFormat="1" applyFont="1" applyFill="1" applyBorder="1" applyAlignment="1">
      <alignment horizontal="center" vertical="center"/>
    </xf>
    <xf numFmtId="190" fontId="7" fillId="0" borderId="52" xfId="0" applyNumberFormat="1" applyFont="1" applyFill="1" applyBorder="1" applyAlignment="1">
      <alignment horizontal="center" vertical="center"/>
    </xf>
    <xf numFmtId="190" fontId="7" fillId="0" borderId="62" xfId="0" applyNumberFormat="1" applyFont="1" applyFill="1" applyBorder="1" applyAlignment="1">
      <alignment horizontal="center" vertical="center"/>
    </xf>
    <xf numFmtId="0" fontId="26" fillId="0" borderId="54" xfId="0" applyFont="1" applyFill="1" applyBorder="1" applyAlignment="1">
      <alignment horizontal="center"/>
    </xf>
    <xf numFmtId="0" fontId="26" fillId="0" borderId="69" xfId="0" applyFont="1" applyFill="1" applyBorder="1" applyAlignment="1">
      <alignment horizontal="center"/>
    </xf>
    <xf numFmtId="0" fontId="3" fillId="0" borderId="45" xfId="0" applyFont="1" applyFill="1" applyBorder="1" applyAlignment="1">
      <alignment horizontal="center" vertical="center"/>
    </xf>
    <xf numFmtId="0" fontId="26" fillId="2" borderId="11" xfId="0" applyFont="1" applyFill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1" fillId="6" borderId="20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6" borderId="42" xfId="0" applyFont="1" applyFill="1" applyBorder="1" applyAlignment="1">
      <alignment horizontal="center"/>
    </xf>
    <xf numFmtId="0" fontId="50" fillId="2" borderId="24" xfId="0" applyFont="1" applyFill="1" applyBorder="1" applyAlignment="1">
      <alignment wrapText="1"/>
    </xf>
    <xf numFmtId="0" fontId="0" fillId="2" borderId="26" xfId="0" applyFill="1" applyBorder="1"/>
    <xf numFmtId="0" fontId="6" fillId="2" borderId="1" xfId="0" applyFont="1" applyFill="1" applyBorder="1" applyAlignment="1">
      <alignment horizontal="center" vertical="center" wrapText="1"/>
    </xf>
    <xf numFmtId="186" fontId="23" fillId="6" borderId="1" xfId="0" applyNumberFormat="1" applyFont="1" applyFill="1" applyBorder="1" applyAlignment="1">
      <alignment horizontal="center" vertical="center"/>
    </xf>
    <xf numFmtId="0" fontId="50" fillId="0" borderId="19" xfId="0" applyFont="1" applyBorder="1" applyAlignment="1">
      <alignment wrapText="1"/>
    </xf>
    <xf numFmtId="0" fontId="28" fillId="0" borderId="23" xfId="0" applyFont="1" applyFill="1" applyBorder="1" applyAlignment="1">
      <alignment horizontal="center"/>
    </xf>
    <xf numFmtId="0" fontId="28" fillId="0" borderId="19" xfId="0" applyFont="1" applyFill="1" applyBorder="1" applyAlignment="1">
      <alignment wrapText="1"/>
    </xf>
    <xf numFmtId="0" fontId="2" fillId="0" borderId="23" xfId="0" applyFont="1" applyBorder="1" applyAlignment="1">
      <alignment horizontal="center"/>
    </xf>
    <xf numFmtId="0" fontId="6" fillId="2" borderId="25" xfId="0" applyFont="1" applyFill="1" applyBorder="1" applyAlignment="1">
      <alignment horizontal="center" vertical="center" wrapText="1"/>
    </xf>
    <xf numFmtId="0" fontId="6" fillId="2" borderId="26" xfId="0" applyFont="1" applyFill="1" applyBorder="1" applyAlignment="1">
      <alignment horizontal="center" vertical="center" wrapText="1"/>
    </xf>
    <xf numFmtId="0" fontId="26" fillId="2" borderId="20" xfId="0" applyFont="1" applyFill="1" applyBorder="1" applyAlignment="1">
      <alignment horizontal="center" vertical="center" wrapText="1"/>
    </xf>
    <xf numFmtId="0" fontId="6" fillId="2" borderId="21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 wrapText="1"/>
    </xf>
    <xf numFmtId="180" fontId="6" fillId="2" borderId="21" xfId="1" applyNumberFormat="1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/>
    </xf>
    <xf numFmtId="0" fontId="0" fillId="5" borderId="23" xfId="0" applyFill="1" applyBorder="1" applyAlignment="1">
      <alignment horizontal="center"/>
    </xf>
    <xf numFmtId="0" fontId="0" fillId="5" borderId="23" xfId="0" applyFont="1" applyFill="1" applyBorder="1" applyAlignment="1">
      <alignment horizontal="center"/>
    </xf>
    <xf numFmtId="0" fontId="35" fillId="5" borderId="22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80" fontId="6" fillId="5" borderId="1" xfId="1" applyNumberFormat="1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/>
    </xf>
    <xf numFmtId="0" fontId="15" fillId="6" borderId="22" xfId="0" applyFont="1" applyFill="1" applyBorder="1" applyAlignment="1">
      <alignment horizontal="center"/>
    </xf>
    <xf numFmtId="180" fontId="6" fillId="2" borderId="1" xfId="1" applyNumberFormat="1" applyFont="1" applyFill="1" applyBorder="1" applyAlignment="1">
      <alignment horizontal="center" vertical="center"/>
    </xf>
    <xf numFmtId="0" fontId="51" fillId="5" borderId="2" xfId="0" applyFont="1" applyFill="1" applyBorder="1" applyAlignment="1">
      <alignment horizontal="center"/>
    </xf>
    <xf numFmtId="0" fontId="52" fillId="5" borderId="32" xfId="0" applyFont="1" applyFill="1" applyBorder="1" applyAlignment="1">
      <alignment horizontal="center"/>
    </xf>
    <xf numFmtId="0" fontId="52" fillId="5" borderId="0" xfId="0" applyFont="1" applyFill="1" applyBorder="1" applyAlignment="1">
      <alignment horizontal="center"/>
    </xf>
    <xf numFmtId="180" fontId="52" fillId="5" borderId="0" xfId="1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6" fillId="2" borderId="63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/>
    </xf>
    <xf numFmtId="176" fontId="0" fillId="0" borderId="24" xfId="0" applyNumberFormat="1" applyFont="1" applyBorder="1" applyAlignment="1">
      <alignment horizontal="center"/>
    </xf>
    <xf numFmtId="0" fontId="26" fillId="2" borderId="20" xfId="0" applyFont="1" applyFill="1" applyBorder="1" applyAlignment="1">
      <alignment horizontal="center"/>
    </xf>
    <xf numFmtId="0" fontId="26" fillId="2" borderId="27" xfId="0" applyFont="1" applyFill="1" applyBorder="1" applyAlignment="1">
      <alignment horizontal="center"/>
    </xf>
    <xf numFmtId="0" fontId="3" fillId="6" borderId="65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2" fontId="6" fillId="0" borderId="20" xfId="0" applyNumberFormat="1" applyFont="1" applyFill="1" applyBorder="1" applyAlignment="1">
      <alignment horizontal="center" vertical="center"/>
    </xf>
    <xf numFmtId="2" fontId="6" fillId="0" borderId="21" xfId="0" applyNumberFormat="1" applyFont="1" applyFill="1" applyBorder="1" applyAlignment="1">
      <alignment horizontal="center" vertical="center"/>
    </xf>
    <xf numFmtId="2" fontId="7" fillId="0" borderId="36" xfId="0" applyNumberFormat="1" applyFont="1" applyFill="1" applyBorder="1" applyAlignment="1">
      <alignment horizontal="center" vertical="center"/>
    </xf>
    <xf numFmtId="2" fontId="26" fillId="0" borderId="20" xfId="1" applyNumberFormat="1" applyFont="1" applyFill="1" applyBorder="1" applyAlignment="1">
      <alignment horizontal="center" vertical="center"/>
    </xf>
    <xf numFmtId="2" fontId="26" fillId="0" borderId="27" xfId="1" applyNumberFormat="1" applyFont="1" applyFill="1" applyBorder="1" applyAlignment="1">
      <alignment horizontal="center" vertical="center"/>
    </xf>
    <xf numFmtId="2" fontId="26" fillId="0" borderId="19" xfId="1" applyNumberFormat="1" applyFont="1" applyFill="1" applyBorder="1" applyAlignment="1">
      <alignment horizontal="center" vertical="center"/>
    </xf>
    <xf numFmtId="182" fontId="6" fillId="0" borderId="31" xfId="0" applyNumberFormat="1" applyFont="1" applyBorder="1" applyAlignment="1">
      <alignment horizontal="center" vertical="center"/>
    </xf>
    <xf numFmtId="182" fontId="6" fillId="0" borderId="7" xfId="0" applyNumberFormat="1" applyFont="1" applyBorder="1" applyAlignment="1">
      <alignment horizontal="center" vertical="center"/>
    </xf>
    <xf numFmtId="182" fontId="6" fillId="0" borderId="30" xfId="0" applyNumberFormat="1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/>
    </xf>
    <xf numFmtId="181" fontId="6" fillId="2" borderId="21" xfId="1" applyNumberFormat="1" applyFont="1" applyFill="1" applyBorder="1" applyAlignment="1">
      <alignment horizontal="center" vertical="center"/>
    </xf>
    <xf numFmtId="181" fontId="6" fillId="2" borderId="40" xfId="1" applyNumberFormat="1" applyFont="1" applyFill="1" applyBorder="1" applyAlignment="1">
      <alignment horizontal="center" vertical="center"/>
    </xf>
    <xf numFmtId="2" fontId="6" fillId="2" borderId="20" xfId="1" applyNumberFormat="1" applyFont="1" applyFill="1" applyBorder="1" applyAlignment="1">
      <alignment horizontal="center" vertical="center"/>
    </xf>
    <xf numFmtId="2" fontId="26" fillId="2" borderId="20" xfId="1" applyNumberFormat="1" applyFont="1" applyFill="1" applyBorder="1" applyAlignment="1">
      <alignment horizontal="center" vertical="center"/>
    </xf>
    <xf numFmtId="2" fontId="26" fillId="2" borderId="27" xfId="1" applyNumberFormat="1" applyFont="1" applyFill="1" applyBorder="1" applyAlignment="1">
      <alignment horizontal="center" vertical="center"/>
    </xf>
    <xf numFmtId="2" fontId="26" fillId="2" borderId="19" xfId="1" applyNumberFormat="1" applyFont="1" applyFill="1" applyBorder="1" applyAlignment="1">
      <alignment horizontal="center" vertical="center"/>
    </xf>
    <xf numFmtId="0" fontId="1" fillId="2" borderId="40" xfId="0" applyFont="1" applyFill="1" applyBorder="1" applyAlignment="1">
      <alignment horizontal="center"/>
    </xf>
    <xf numFmtId="2" fontId="26" fillId="2" borderId="20" xfId="0" applyNumberFormat="1" applyFont="1" applyFill="1" applyBorder="1" applyAlignment="1">
      <alignment horizontal="center" vertical="center"/>
    </xf>
    <xf numFmtId="2" fontId="26" fillId="2" borderId="27" xfId="0" applyNumberFormat="1" applyFont="1" applyFill="1" applyBorder="1" applyAlignment="1">
      <alignment horizontal="center" vertical="center"/>
    </xf>
    <xf numFmtId="2" fontId="26" fillId="2" borderId="16" xfId="0" applyNumberFormat="1" applyFont="1" applyFill="1" applyBorder="1" applyAlignment="1">
      <alignment horizontal="center" vertical="center"/>
    </xf>
    <xf numFmtId="182" fontId="6" fillId="0" borderId="57" xfId="0" applyNumberFormat="1" applyFont="1" applyBorder="1" applyAlignment="1">
      <alignment horizontal="center" vertical="center"/>
    </xf>
    <xf numFmtId="0" fontId="1" fillId="5" borderId="43" xfId="0" applyFont="1" applyFill="1" applyBorder="1" applyAlignment="1">
      <alignment horizontal="center"/>
    </xf>
    <xf numFmtId="0" fontId="0" fillId="5" borderId="22" xfId="0" applyFont="1" applyFill="1" applyBorder="1" applyAlignment="1">
      <alignment horizontal="center"/>
    </xf>
    <xf numFmtId="0" fontId="0" fillId="5" borderId="1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6" fillId="6" borderId="9" xfId="0" applyFont="1" applyFill="1" applyBorder="1" applyAlignment="1">
      <alignment horizontal="center" vertical="center"/>
    </xf>
    <xf numFmtId="0" fontId="6" fillId="2" borderId="50" xfId="0" applyFont="1" applyFill="1" applyBorder="1" applyAlignment="1">
      <alignment horizontal="center" vertical="center"/>
    </xf>
    <xf numFmtId="0" fontId="0" fillId="0" borderId="70" xfId="0" applyFont="1" applyBorder="1" applyAlignment="1">
      <alignment horizontal="center"/>
    </xf>
    <xf numFmtId="0" fontId="6" fillId="6" borderId="7" xfId="0" applyFont="1" applyFill="1" applyBorder="1" applyAlignment="1">
      <alignment horizontal="center" vertical="center"/>
    </xf>
    <xf numFmtId="0" fontId="6" fillId="6" borderId="41" xfId="0" applyFont="1" applyFill="1" applyBorder="1" applyAlignment="1">
      <alignment horizontal="center" vertical="center"/>
    </xf>
    <xf numFmtId="181" fontId="6" fillId="6" borderId="7" xfId="1" applyNumberFormat="1" applyFont="1" applyFill="1" applyBorder="1" applyAlignment="1">
      <alignment horizontal="center" vertical="center"/>
    </xf>
    <xf numFmtId="0" fontId="7" fillId="0" borderId="57" xfId="0" applyFont="1" applyFill="1" applyBorder="1" applyAlignment="1">
      <alignment horizontal="center"/>
    </xf>
    <xf numFmtId="181" fontId="6" fillId="6" borderId="12" xfId="1" applyNumberFormat="1" applyFont="1" applyFill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26" fillId="0" borderId="63" xfId="0" applyFont="1" applyFill="1" applyBorder="1" applyAlignment="1">
      <alignment horizontal="center" vertical="center"/>
    </xf>
    <xf numFmtId="0" fontId="51" fillId="5" borderId="32" xfId="0" applyFont="1" applyFill="1" applyBorder="1" applyAlignment="1">
      <alignment horizontal="center"/>
    </xf>
    <xf numFmtId="0" fontId="51" fillId="5" borderId="0" xfId="0" applyFont="1" applyFill="1" applyBorder="1" applyAlignment="1">
      <alignment horizontal="center"/>
    </xf>
    <xf numFmtId="0" fontId="51" fillId="5" borderId="57" xfId="0" applyFont="1" applyFill="1" applyBorder="1" applyAlignment="1">
      <alignment horizontal="center"/>
    </xf>
    <xf numFmtId="0" fontId="3" fillId="6" borderId="3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6" fillId="2" borderId="54" xfId="0" applyFont="1" applyFill="1" applyBorder="1" applyAlignment="1">
      <alignment horizontal="center"/>
    </xf>
    <xf numFmtId="0" fontId="6" fillId="2" borderId="69" xfId="0" applyFont="1" applyFill="1" applyBorder="1" applyAlignment="1">
      <alignment horizontal="center"/>
    </xf>
    <xf numFmtId="0" fontId="7" fillId="4" borderId="14" xfId="0" applyFont="1" applyFill="1" applyBorder="1" applyAlignment="1">
      <alignment horizontal="center" vertical="center"/>
    </xf>
    <xf numFmtId="0" fontId="7" fillId="4" borderId="44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/>
    </xf>
    <xf numFmtId="2" fontId="6" fillId="0" borderId="38" xfId="0" applyNumberFormat="1" applyFont="1" applyFill="1" applyBorder="1" applyAlignment="1">
      <alignment horizontal="center" vertical="center"/>
    </xf>
    <xf numFmtId="2" fontId="13" fillId="0" borderId="43" xfId="0" applyNumberFormat="1" applyFont="1" applyFill="1" applyBorder="1" applyAlignment="1">
      <alignment horizontal="center" vertical="center"/>
    </xf>
    <xf numFmtId="2" fontId="7" fillId="0" borderId="64" xfId="0" applyNumberFormat="1" applyFont="1" applyFill="1" applyBorder="1" applyAlignment="1">
      <alignment horizontal="center" vertical="center"/>
    </xf>
    <xf numFmtId="2" fontId="7" fillId="0" borderId="52" xfId="0" applyNumberFormat="1" applyFont="1" applyFill="1" applyBorder="1" applyAlignment="1">
      <alignment horizontal="center" vertical="center"/>
    </xf>
    <xf numFmtId="2" fontId="26" fillId="0" borderId="28" xfId="1" applyNumberFormat="1" applyFont="1" applyFill="1" applyBorder="1" applyAlignment="1">
      <alignment horizontal="center" vertical="center"/>
    </xf>
    <xf numFmtId="182" fontId="6" fillId="0" borderId="11" xfId="0" applyNumberFormat="1" applyFont="1" applyBorder="1" applyAlignment="1">
      <alignment horizontal="center" vertical="center"/>
    </xf>
    <xf numFmtId="182" fontId="6" fillId="0" borderId="43" xfId="0" applyNumberFormat="1" applyFont="1" applyBorder="1" applyAlignment="1">
      <alignment horizontal="center" vertical="center"/>
    </xf>
    <xf numFmtId="0" fontId="7" fillId="2" borderId="44" xfId="0" applyFont="1" applyFill="1" applyBorder="1" applyAlignment="1">
      <alignment horizontal="center" vertical="center"/>
    </xf>
    <xf numFmtId="2" fontId="26" fillId="2" borderId="28" xfId="1" applyNumberFormat="1" applyFont="1" applyFill="1" applyBorder="1" applyAlignment="1">
      <alignment horizontal="center" vertical="center"/>
    </xf>
    <xf numFmtId="2" fontId="6" fillId="2" borderId="19" xfId="1" applyNumberFormat="1" applyFont="1" applyFill="1" applyBorder="1" applyAlignment="1">
      <alignment horizontal="center" vertical="center"/>
    </xf>
    <xf numFmtId="2" fontId="26" fillId="2" borderId="47" xfId="0" applyNumberFormat="1" applyFont="1" applyFill="1" applyBorder="1" applyAlignment="1">
      <alignment horizontal="center" vertical="center"/>
    </xf>
    <xf numFmtId="2" fontId="26" fillId="2" borderId="17" xfId="0" applyNumberFormat="1" applyFont="1" applyFill="1" applyBorder="1" applyAlignment="1">
      <alignment horizontal="center" vertical="center"/>
    </xf>
    <xf numFmtId="182" fontId="6" fillId="0" borderId="59" xfId="0" applyNumberFormat="1" applyFont="1" applyBorder="1" applyAlignment="1">
      <alignment horizontal="center" vertical="center"/>
    </xf>
    <xf numFmtId="182" fontId="6" fillId="0" borderId="48" xfId="0" applyNumberFormat="1" applyFont="1" applyBorder="1" applyAlignment="1">
      <alignment horizontal="center" vertical="center"/>
    </xf>
    <xf numFmtId="182" fontId="6" fillId="0" borderId="49" xfId="0" applyNumberFormat="1" applyFont="1" applyBorder="1" applyAlignment="1">
      <alignment horizontal="center" vertical="center"/>
    </xf>
    <xf numFmtId="0" fontId="0" fillId="5" borderId="11" xfId="0" applyFont="1" applyFill="1" applyBorder="1" applyAlignment="1">
      <alignment horizontal="center"/>
    </xf>
    <xf numFmtId="0" fontId="0" fillId="5" borderId="43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43" xfId="0" applyFont="1" applyFill="1" applyBorder="1" applyAlignment="1">
      <alignment horizontal="center" vertical="center" wrapText="1"/>
    </xf>
    <xf numFmtId="0" fontId="7" fillId="0" borderId="59" xfId="0" applyFont="1" applyFill="1" applyBorder="1" applyAlignment="1">
      <alignment horizontal="center"/>
    </xf>
    <xf numFmtId="0" fontId="7" fillId="0" borderId="48" xfId="0" applyFont="1" applyFill="1" applyBorder="1" applyAlignment="1">
      <alignment horizontal="center"/>
    </xf>
    <xf numFmtId="0" fontId="7" fillId="0" borderId="49" xfId="0" applyFont="1" applyFill="1" applyBorder="1" applyAlignment="1">
      <alignment horizontal="center"/>
    </xf>
    <xf numFmtId="0" fontId="26" fillId="0" borderId="69" xfId="0" applyFont="1" applyFill="1" applyBorder="1" applyAlignment="1">
      <alignment horizontal="center" vertical="center"/>
    </xf>
    <xf numFmtId="0" fontId="51" fillId="5" borderId="59" xfId="0" applyFont="1" applyFill="1" applyBorder="1" applyAlignment="1">
      <alignment horizontal="center"/>
    </xf>
    <xf numFmtId="0" fontId="51" fillId="5" borderId="48" xfId="0" applyFont="1" applyFill="1" applyBorder="1" applyAlignment="1">
      <alignment horizontal="center"/>
    </xf>
    <xf numFmtId="0" fontId="51" fillId="5" borderId="49" xfId="0" applyFont="1" applyFill="1" applyBorder="1" applyAlignment="1">
      <alignment horizontal="center"/>
    </xf>
    <xf numFmtId="0" fontId="9" fillId="0" borderId="2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80" fontId="9" fillId="0" borderId="1" xfId="1" applyNumberFormat="1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/>
    </xf>
    <xf numFmtId="0" fontId="8" fillId="0" borderId="21" xfId="0" applyFont="1" applyFill="1" applyBorder="1" applyAlignment="1">
      <alignment horizontal="center" vertical="center" wrapText="1"/>
    </xf>
    <xf numFmtId="180" fontId="9" fillId="0" borderId="21" xfId="1" applyNumberFormat="1" applyFont="1" applyFill="1" applyBorder="1" applyAlignment="1">
      <alignment horizontal="center" vertical="center"/>
    </xf>
    <xf numFmtId="0" fontId="8" fillId="6" borderId="31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 wrapText="1"/>
    </xf>
    <xf numFmtId="180" fontId="9" fillId="6" borderId="5" xfId="1" applyNumberFormat="1" applyFont="1" applyFill="1" applyBorder="1" applyAlignment="1">
      <alignment horizontal="center" vertical="center"/>
    </xf>
    <xf numFmtId="0" fontId="7" fillId="6" borderId="2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180" fontId="9" fillId="6" borderId="1" xfId="1" applyNumberFormat="1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/>
    </xf>
    <xf numFmtId="0" fontId="26" fillId="6" borderId="22" xfId="0" applyFont="1" applyFill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176" fontId="6" fillId="6" borderId="21" xfId="1" applyNumberFormat="1" applyFont="1" applyFill="1" applyBorder="1" applyAlignment="1">
      <alignment horizontal="center" vertical="center"/>
    </xf>
    <xf numFmtId="176" fontId="6" fillId="6" borderId="5" xfId="1" applyNumberFormat="1" applyFont="1" applyFill="1" applyBorder="1" applyAlignment="1">
      <alignment horizontal="center" vertical="center"/>
    </xf>
    <xf numFmtId="0" fontId="6" fillId="2" borderId="23" xfId="0" applyFont="1" applyFill="1" applyBorder="1" applyAlignment="1">
      <alignment horizontal="center" wrapText="1"/>
    </xf>
    <xf numFmtId="0" fontId="26" fillId="6" borderId="1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176" fontId="6" fillId="6" borderId="1" xfId="1" applyNumberFormat="1" applyFont="1" applyFill="1" applyBorder="1" applyAlignment="1">
      <alignment horizontal="center" vertical="center"/>
    </xf>
    <xf numFmtId="0" fontId="51" fillId="5" borderId="30" xfId="0" applyFont="1" applyFill="1" applyBorder="1" applyAlignment="1">
      <alignment horizontal="center"/>
    </xf>
    <xf numFmtId="0" fontId="52" fillId="5" borderId="31" xfId="0" applyFont="1" applyFill="1" applyBorder="1" applyAlignment="1">
      <alignment horizontal="center"/>
    </xf>
    <xf numFmtId="0" fontId="52" fillId="5" borderId="5" xfId="0" applyFont="1" applyFill="1" applyBorder="1" applyAlignment="1">
      <alignment horizontal="center"/>
    </xf>
    <xf numFmtId="180" fontId="52" fillId="5" borderId="5" xfId="1" applyNumberFormat="1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 vertical="center"/>
    </xf>
    <xf numFmtId="0" fontId="7" fillId="0" borderId="51" xfId="0" applyFont="1" applyFill="1" applyBorder="1" applyAlignment="1">
      <alignment horizontal="center"/>
    </xf>
    <xf numFmtId="0" fontId="13" fillId="0" borderId="61" xfId="0" applyFont="1" applyFill="1" applyBorder="1" applyAlignment="1">
      <alignment horizontal="center"/>
    </xf>
    <xf numFmtId="0" fontId="9" fillId="0" borderId="21" xfId="0" applyFont="1" applyFill="1" applyBorder="1" applyAlignment="1">
      <alignment horizontal="center" vertical="center"/>
    </xf>
    <xf numFmtId="0" fontId="9" fillId="0" borderId="40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9" fillId="6" borderId="45" xfId="0" applyFont="1" applyFill="1" applyBorder="1" applyAlignment="1">
      <alignment horizontal="center" vertical="center"/>
    </xf>
    <xf numFmtId="0" fontId="9" fillId="6" borderId="43" xfId="0" applyFont="1" applyFill="1" applyBorder="1" applyAlignment="1">
      <alignment horizontal="center" vertical="center"/>
    </xf>
    <xf numFmtId="0" fontId="13" fillId="6" borderId="43" xfId="0" applyFont="1" applyFill="1" applyBorder="1" applyAlignment="1">
      <alignment horizontal="center" vertical="center"/>
    </xf>
    <xf numFmtId="0" fontId="7" fillId="2" borderId="36" xfId="0" applyFont="1" applyFill="1" applyBorder="1" applyAlignment="1">
      <alignment horizontal="center" vertical="center"/>
    </xf>
    <xf numFmtId="0" fontId="26" fillId="0" borderId="20" xfId="0" applyFont="1" applyBorder="1" applyAlignment="1">
      <alignment horizontal="center"/>
    </xf>
    <xf numFmtId="0" fontId="26" fillId="0" borderId="27" xfId="0" applyFont="1" applyBorder="1" applyAlignment="1">
      <alignment horizontal="center"/>
    </xf>
    <xf numFmtId="0" fontId="26" fillId="0" borderId="63" xfId="0" applyFont="1" applyBorder="1" applyAlignment="1">
      <alignment horizontal="center"/>
    </xf>
    <xf numFmtId="1" fontId="6" fillId="0" borderId="20" xfId="0" applyNumberFormat="1" applyFont="1" applyBorder="1" applyAlignment="1">
      <alignment horizontal="center"/>
    </xf>
    <xf numFmtId="1" fontId="6" fillId="0" borderId="27" xfId="0" applyNumberFormat="1" applyFont="1" applyBorder="1" applyAlignment="1">
      <alignment horizontal="center"/>
    </xf>
    <xf numFmtId="1" fontId="6" fillId="0" borderId="19" xfId="0" applyNumberFormat="1" applyFont="1" applyBorder="1" applyAlignment="1">
      <alignment horizontal="center"/>
    </xf>
    <xf numFmtId="0" fontId="13" fillId="0" borderId="36" xfId="0" applyFont="1" applyFill="1" applyBorder="1" applyAlignment="1">
      <alignment horizontal="center" vertical="center"/>
    </xf>
    <xf numFmtId="181" fontId="6" fillId="6" borderId="44" xfId="1" applyNumberFormat="1" applyFont="1" applyFill="1" applyBorder="1" applyAlignment="1">
      <alignment horizontal="center" vertical="center"/>
    </xf>
    <xf numFmtId="176" fontId="0" fillId="0" borderId="23" xfId="0" applyNumberFormat="1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52" fillId="5" borderId="45" xfId="0" applyFont="1" applyFill="1" applyBorder="1" applyAlignment="1">
      <alignment horizontal="center"/>
    </xf>
    <xf numFmtId="0" fontId="51" fillId="5" borderId="31" xfId="0" applyFont="1" applyFill="1" applyBorder="1" applyAlignment="1">
      <alignment horizontal="center"/>
    </xf>
    <xf numFmtId="0" fontId="51" fillId="5" borderId="5" xfId="0" applyFont="1" applyFill="1" applyBorder="1" applyAlignment="1">
      <alignment horizontal="center"/>
    </xf>
    <xf numFmtId="0" fontId="51" fillId="5" borderId="9" xfId="0" applyFont="1" applyFill="1" applyBorder="1" applyAlignment="1">
      <alignment horizontal="center"/>
    </xf>
    <xf numFmtId="2" fontId="13" fillId="0" borderId="11" xfId="0" applyNumberFormat="1" applyFont="1" applyFill="1" applyBorder="1" applyAlignment="1">
      <alignment horizontal="center"/>
    </xf>
    <xf numFmtId="2" fontId="13" fillId="0" borderId="1" xfId="0" applyNumberFormat="1" applyFont="1" applyFill="1" applyBorder="1" applyAlignment="1">
      <alignment horizontal="center"/>
    </xf>
    <xf numFmtId="0" fontId="7" fillId="4" borderId="49" xfId="0" applyFont="1" applyFill="1" applyBorder="1" applyAlignment="1">
      <alignment horizontal="center" vertical="center"/>
    </xf>
    <xf numFmtId="0" fontId="7" fillId="2" borderId="64" xfId="0" applyFont="1" applyFill="1" applyBorder="1" applyAlignment="1">
      <alignment horizontal="center" vertical="center"/>
    </xf>
    <xf numFmtId="0" fontId="7" fillId="2" borderId="52" xfId="0" applyFont="1" applyFill="1" applyBorder="1" applyAlignment="1">
      <alignment horizontal="center" vertical="center"/>
    </xf>
    <xf numFmtId="0" fontId="7" fillId="2" borderId="62" xfId="0" applyFont="1" applyFill="1" applyBorder="1" applyAlignment="1">
      <alignment horizontal="center" vertical="center"/>
    </xf>
    <xf numFmtId="0" fontId="26" fillId="0" borderId="54" xfId="0" applyFont="1" applyBorder="1" applyAlignment="1">
      <alignment horizontal="center"/>
    </xf>
    <xf numFmtId="0" fontId="26" fillId="0" borderId="69" xfId="0" applyFont="1" applyBorder="1" applyAlignment="1">
      <alignment horizontal="center"/>
    </xf>
    <xf numFmtId="0" fontId="6" fillId="0" borderId="15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1" fontId="6" fillId="0" borderId="28" xfId="0" applyNumberFormat="1" applyFont="1" applyBorder="1" applyAlignment="1">
      <alignment horizontal="center"/>
    </xf>
    <xf numFmtId="2" fontId="13" fillId="2" borderId="43" xfId="0" applyNumberFormat="1" applyFont="1" applyFill="1" applyBorder="1" applyAlignment="1">
      <alignment horizontal="center" vertical="center"/>
    </xf>
    <xf numFmtId="2" fontId="26" fillId="0" borderId="65" xfId="0" applyNumberFormat="1" applyFont="1" applyBorder="1" applyAlignment="1">
      <alignment horizontal="center" vertical="center"/>
    </xf>
    <xf numFmtId="2" fontId="7" fillId="0" borderId="33" xfId="0" applyNumberFormat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13" fillId="0" borderId="64" xfId="0" applyFont="1" applyFill="1" applyBorder="1" applyAlignment="1">
      <alignment horizontal="center" vertical="center"/>
    </xf>
    <xf numFmtId="0" fontId="13" fillId="0" borderId="52" xfId="0" applyFont="1" applyFill="1" applyBorder="1" applyAlignment="1">
      <alignment horizontal="center" vertical="center"/>
    </xf>
    <xf numFmtId="2" fontId="26" fillId="0" borderId="17" xfId="0" applyNumberFormat="1" applyFont="1" applyBorder="1" applyAlignment="1">
      <alignment horizontal="center" vertical="center"/>
    </xf>
    <xf numFmtId="2" fontId="13" fillId="2" borderId="11" xfId="0" applyNumberFormat="1" applyFont="1" applyFill="1" applyBorder="1" applyAlignment="1">
      <alignment horizontal="center"/>
    </xf>
    <xf numFmtId="2" fontId="13" fillId="2" borderId="1" xfId="0" applyNumberFormat="1" applyFont="1" applyFill="1" applyBorder="1" applyAlignment="1">
      <alignment horizontal="center"/>
    </xf>
    <xf numFmtId="2" fontId="26" fillId="0" borderId="42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6" fillId="0" borderId="30" xfId="0" applyFont="1" applyFill="1" applyBorder="1" applyAlignment="1">
      <alignment horizontal="center" vertical="center"/>
    </xf>
    <xf numFmtId="0" fontId="26" fillId="6" borderId="31" xfId="0" applyFont="1" applyFill="1" applyBorder="1" applyAlignment="1">
      <alignment horizontal="center" vertical="center"/>
    </xf>
    <xf numFmtId="0" fontId="53" fillId="6" borderId="5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2" fontId="13" fillId="2" borderId="36" xfId="0" applyNumberFormat="1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6" fillId="0" borderId="45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2" fontId="7" fillId="2" borderId="34" xfId="0" applyNumberFormat="1" applyFont="1" applyFill="1" applyBorder="1" applyAlignment="1">
      <alignment horizontal="center" vertical="center"/>
    </xf>
    <xf numFmtId="2" fontId="13" fillId="0" borderId="34" xfId="0" applyNumberFormat="1" applyFont="1" applyFill="1" applyBorder="1" applyAlignment="1">
      <alignment horizontal="center" vertical="center"/>
    </xf>
    <xf numFmtId="2" fontId="7" fillId="0" borderId="34" xfId="0" applyNumberFormat="1" applyFont="1" applyFill="1" applyBorder="1" applyAlignment="1">
      <alignment horizontal="center" vertical="center"/>
    </xf>
    <xf numFmtId="0" fontId="53" fillId="6" borderId="45" xfId="0" applyFont="1" applyFill="1" applyBorder="1" applyAlignment="1">
      <alignment horizontal="center"/>
    </xf>
    <xf numFmtId="0" fontId="13" fillId="0" borderId="44" xfId="0" applyFont="1" applyFill="1" applyBorder="1" applyAlignment="1">
      <alignment horizontal="center"/>
    </xf>
    <xf numFmtId="0" fontId="13" fillId="0" borderId="35" xfId="0" applyFont="1" applyFill="1" applyBorder="1" applyAlignment="1">
      <alignment horizontal="center"/>
    </xf>
    <xf numFmtId="0" fontId="26" fillId="2" borderId="63" xfId="0" applyFont="1" applyFill="1" applyBorder="1" applyAlignment="1">
      <alignment horizontal="center"/>
    </xf>
    <xf numFmtId="0" fontId="7" fillId="2" borderId="30" xfId="0" applyFont="1" applyFill="1" applyBorder="1" applyAlignment="1">
      <alignment horizontal="center" vertical="center"/>
    </xf>
    <xf numFmtId="2" fontId="6" fillId="0" borderId="65" xfId="0" applyNumberFormat="1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/>
    </xf>
    <xf numFmtId="0" fontId="7" fillId="2" borderId="45" xfId="0" applyFont="1" applyFill="1" applyBorder="1" applyAlignment="1">
      <alignment horizontal="center"/>
    </xf>
    <xf numFmtId="0" fontId="6" fillId="0" borderId="28" xfId="0" applyFont="1" applyBorder="1" applyAlignment="1">
      <alignment horizontal="center"/>
    </xf>
    <xf numFmtId="2" fontId="13" fillId="2" borderId="64" xfId="0" applyNumberFormat="1" applyFont="1" applyFill="1" applyBorder="1" applyAlignment="1">
      <alignment horizontal="center"/>
    </xf>
    <xf numFmtId="2" fontId="13" fillId="2" borderId="52" xfId="0" applyNumberFormat="1" applyFont="1" applyFill="1" applyBorder="1" applyAlignment="1">
      <alignment horizontal="center"/>
    </xf>
    <xf numFmtId="2" fontId="7" fillId="2" borderId="62" xfId="0" applyNumberFormat="1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7" fillId="2" borderId="65" xfId="0" applyFont="1" applyFill="1" applyBorder="1" applyAlignment="1">
      <alignment horizontal="center"/>
    </xf>
    <xf numFmtId="0" fontId="6" fillId="0" borderId="50" xfId="0" applyFont="1" applyBorder="1" applyAlignment="1">
      <alignment horizontal="center" vertical="center"/>
    </xf>
    <xf numFmtId="2" fontId="7" fillId="2" borderId="22" xfId="0" applyNumberFormat="1" applyFont="1" applyFill="1" applyBorder="1" applyAlignment="1">
      <alignment horizontal="center" vertical="center"/>
    </xf>
    <xf numFmtId="0" fontId="0" fillId="0" borderId="0" xfId="0" applyFill="1"/>
    <xf numFmtId="2" fontId="7" fillId="0" borderId="22" xfId="0" applyNumberFormat="1" applyFont="1" applyFill="1" applyBorder="1" applyAlignment="1">
      <alignment horizontal="center" vertical="center"/>
    </xf>
    <xf numFmtId="0" fontId="13" fillId="0" borderId="51" xfId="0" applyFont="1" applyFill="1" applyBorder="1" applyAlignment="1">
      <alignment horizontal="center" vertical="center"/>
    </xf>
    <xf numFmtId="0" fontId="26" fillId="2" borderId="54" xfId="0" applyFont="1" applyFill="1" applyBorder="1" applyAlignment="1">
      <alignment horizontal="center"/>
    </xf>
    <xf numFmtId="0" fontId="26" fillId="2" borderId="69" xfId="0" applyFont="1" applyFill="1" applyBorder="1" applyAlignment="1">
      <alignment horizontal="center"/>
    </xf>
    <xf numFmtId="0" fontId="7" fillId="2" borderId="15" xfId="0" applyFont="1" applyFill="1" applyBorder="1" applyAlignment="1">
      <alignment horizontal="center" vertical="center"/>
    </xf>
    <xf numFmtId="0" fontId="7" fillId="2" borderId="45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/>
    </xf>
    <xf numFmtId="0" fontId="0" fillId="6" borderId="20" xfId="0" applyFill="1" applyBorder="1" applyAlignment="1">
      <alignment horizontal="center"/>
    </xf>
    <xf numFmtId="0" fontId="0" fillId="6" borderId="21" xfId="0" applyFill="1" applyBorder="1" applyAlignment="1">
      <alignment horizontal="center"/>
    </xf>
    <xf numFmtId="0" fontId="0" fillId="0" borderId="20" xfId="0" applyBorder="1"/>
    <xf numFmtId="0" fontId="0" fillId="0" borderId="21" xfId="0" applyBorder="1"/>
    <xf numFmtId="0" fontId="54" fillId="0" borderId="21" xfId="0" applyFont="1" applyBorder="1" applyAlignment="1">
      <alignment horizontal="center"/>
    </xf>
    <xf numFmtId="0" fontId="55" fillId="6" borderId="21" xfId="0" applyFont="1" applyFill="1" applyBorder="1" applyAlignment="1">
      <alignment horizontal="center"/>
    </xf>
    <xf numFmtId="180" fontId="54" fillId="6" borderId="21" xfId="1" applyNumberFormat="1" applyFont="1" applyFill="1" applyBorder="1" applyAlignment="1">
      <alignment horizontal="center"/>
    </xf>
    <xf numFmtId="2" fontId="6" fillId="0" borderId="25" xfId="0" applyNumberFormat="1" applyFont="1" applyBorder="1" applyAlignment="1">
      <alignment horizontal="center" vertical="center"/>
    </xf>
    <xf numFmtId="2" fontId="6" fillId="0" borderId="35" xfId="0" applyNumberFormat="1" applyFont="1" applyBorder="1" applyAlignment="1">
      <alignment horizontal="center" vertical="center"/>
    </xf>
    <xf numFmtId="2" fontId="6" fillId="0" borderId="24" xfId="0" applyNumberFormat="1" applyFont="1" applyBorder="1" applyAlignment="1">
      <alignment horizontal="center" vertical="center"/>
    </xf>
    <xf numFmtId="2" fontId="53" fillId="0" borderId="20" xfId="0" applyNumberFormat="1" applyFont="1" applyBorder="1" applyAlignment="1">
      <alignment horizontal="center"/>
    </xf>
    <xf numFmtId="2" fontId="53" fillId="0" borderId="27" xfId="0" applyNumberFormat="1" applyFont="1" applyBorder="1" applyAlignment="1">
      <alignment horizontal="center"/>
    </xf>
    <xf numFmtId="2" fontId="53" fillId="0" borderId="19" xfId="0" applyNumberFormat="1" applyFont="1" applyBorder="1" applyAlignment="1">
      <alignment horizontal="center"/>
    </xf>
    <xf numFmtId="0" fontId="54" fillId="6" borderId="21" xfId="0" applyFont="1" applyFill="1" applyBorder="1" applyAlignment="1">
      <alignment horizontal="center"/>
    </xf>
    <xf numFmtId="2" fontId="56" fillId="0" borderId="21" xfId="0" applyNumberFormat="1" applyFont="1" applyBorder="1" applyAlignment="1">
      <alignment horizontal="center"/>
    </xf>
    <xf numFmtId="2" fontId="56" fillId="0" borderId="41" xfId="0" applyNumberFormat="1" applyFont="1" applyBorder="1" applyAlignment="1">
      <alignment horizontal="center"/>
    </xf>
    <xf numFmtId="2" fontId="56" fillId="0" borderId="19" xfId="0" applyNumberFormat="1" applyFont="1" applyBorder="1" applyAlignment="1">
      <alignment horizontal="center"/>
    </xf>
    <xf numFmtId="2" fontId="6" fillId="0" borderId="14" xfId="0" applyNumberFormat="1" applyFont="1" applyBorder="1" applyAlignment="1">
      <alignment horizontal="center" vertical="center"/>
    </xf>
    <xf numFmtId="2" fontId="6" fillId="0" borderId="19" xfId="0" applyNumberFormat="1" applyFont="1" applyBorder="1" applyAlignment="1">
      <alignment horizontal="center" vertical="center"/>
    </xf>
    <xf numFmtId="2" fontId="53" fillId="0" borderId="28" xfId="0" applyNumberFormat="1" applyFont="1" applyBorder="1" applyAlignment="1">
      <alignment horizontal="center"/>
    </xf>
    <xf numFmtId="2" fontId="1" fillId="0" borderId="19" xfId="0" applyNumberFormat="1" applyFont="1" applyBorder="1" applyAlignment="1">
      <alignment horizontal="center"/>
    </xf>
    <xf numFmtId="2" fontId="56" fillId="0" borderId="28" xfId="0" applyNumberFormat="1" applyFont="1" applyBorder="1" applyAlignment="1">
      <alignment horizontal="center"/>
    </xf>
    <xf numFmtId="2" fontId="54" fillId="0" borderId="40" xfId="0" applyNumberFormat="1" applyFont="1" applyBorder="1" applyAlignment="1">
      <alignment horizontal="center"/>
    </xf>
    <xf numFmtId="0" fontId="29" fillId="4" borderId="10" xfId="0" applyFont="1" applyFill="1" applyBorder="1" applyAlignment="1">
      <alignment horizontal="center" vertical="center"/>
    </xf>
    <xf numFmtId="0" fontId="29" fillId="4" borderId="33" xfId="0" applyFont="1" applyFill="1" applyBorder="1" applyAlignment="1">
      <alignment horizontal="center" vertical="center"/>
    </xf>
    <xf numFmtId="0" fontId="29" fillId="4" borderId="34" xfId="0" applyFont="1" applyFill="1" applyBorder="1" applyAlignment="1">
      <alignment horizontal="center" vertical="center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2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47625</xdr:rowOff>
    </xdr:from>
    <xdr:to>
      <xdr:col>3</xdr:col>
      <xdr:colOff>247650</xdr:colOff>
      <xdr:row>9</xdr:row>
      <xdr:rowOff>57150</xdr:rowOff>
    </xdr:to>
    <xdr:sp>
      <xdr:nvSpPr>
        <xdr:cNvPr id="4" name="Rectangle 2"/>
        <xdr:cNvSpPr>
          <a:spLocks noChangeArrowheads="1"/>
        </xdr:cNvSpPr>
      </xdr:nvSpPr>
      <xdr:spPr>
        <a:xfrm>
          <a:off x="0" y="47625"/>
          <a:ext cx="3190875" cy="1724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91440" tIns="45720" rIns="91440" bIns="45720" anchor="t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                   </a:t>
          </a:r>
          <a:endParaRPr lang="ru-RU" sz="1100" b="0" i="0" u="none" strike="noStrike" baseline="0">
            <a:solidFill>
              <a:srgbClr val="000000"/>
            </a:solidFill>
            <a:latin typeface="Calibri" panose="020F0502020204030204"/>
            <a:cs typeface="Calibri" panose="020F0502020204030204"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Согласовано:                    </a:t>
          </a:r>
          <a:endParaRPr lang="ru-RU">
            <a:effectLst/>
          </a:endParaRPr>
        </a:p>
        <a:p>
          <a:pPr rtl="0"/>
          <a:r>
            <a:rPr lang="ru-RU" sz="1100" b="0" i="0" baseline="0">
              <a:latin typeface="+mn-lt"/>
              <a:ea typeface="+mn-ea"/>
              <a:cs typeface="+mn-cs"/>
            </a:rPr>
            <a:t>Алексинский т</a:t>
          </a:r>
          <a:r>
            <a:rPr lang="ru-RU" sz="1100" b="0" i="0" baseline="0">
              <a:effectLst/>
              <a:latin typeface="+mn-lt"/>
              <a:ea typeface="+mn-ea"/>
              <a:cs typeface="+mn-cs"/>
            </a:rPr>
            <a:t>ерриториальный отдел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Управления Федеральной службы по надзору в сфере защиты прав потребителей и благополучия человека по Тульской области . 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_____________________/Д.С. Пименов /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«____»_________________________2019г.</a:t>
          </a:r>
          <a:endParaRPr lang="ru-RU">
            <a:effectLst/>
          </a:endParaRPr>
        </a:p>
        <a:p>
          <a:pPr rtl="0"/>
          <a:r>
            <a:rPr lang="ru-RU" sz="1100" b="0" i="0" baseline="0">
              <a:effectLst/>
              <a:latin typeface="+mn-lt"/>
              <a:ea typeface="+mn-ea"/>
              <a:cs typeface="+mn-cs"/>
            </a:rPr>
            <a:t>М.П.</a:t>
          </a:r>
          <a:endParaRPr lang="ru-RU">
            <a:effectLst/>
          </a:endParaRPr>
        </a:p>
        <a:p>
          <a:pPr algn="l" rtl="0">
            <a:lnSpc>
              <a:spcPts val="1000"/>
            </a:lnSpc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 panose="020F0502020204030204"/>
              <a:cs typeface="Calibri" panose="020F0502020204030204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 panose="020F0502020204030204"/>
            <a:cs typeface="Calibri" panose="020F050202020403020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V1150"/>
  <sheetViews>
    <sheetView tabSelected="1" zoomScale="90" zoomScaleNormal="90" topLeftCell="A426" workbookViewId="0">
      <selection activeCell="A467" sqref="A467:T527"/>
    </sheetView>
  </sheetViews>
  <sheetFormatPr defaultColWidth="9" defaultRowHeight="15"/>
  <cols>
    <col min="1" max="2" width="13.5714285714286" customWidth="1"/>
    <col min="3" max="3" width="52.2857142857143" style="1" customWidth="1"/>
    <col min="4" max="4" width="11.1428571428571" style="2" customWidth="1"/>
    <col min="5" max="5" width="10.7142857142857" hidden="1" customWidth="1"/>
    <col min="6" max="6" width="10.7142857142857" style="3" hidden="1" customWidth="1"/>
    <col min="7" max="7" width="10.7142857142857" hidden="1" customWidth="1"/>
    <col min="8" max="8" width="10.7142857142857" style="4" hidden="1" customWidth="1"/>
    <col min="9" max="9" width="10.7142857142857" style="5" hidden="1" customWidth="1"/>
    <col min="10" max="10" width="10.7142857142857" style="5" customWidth="1"/>
    <col min="11" max="11" width="12.1428571428571" customWidth="1"/>
    <col min="12" max="12" width="12" customWidth="1"/>
    <col min="13" max="13" width="10.7142857142857" customWidth="1"/>
    <col min="14" max="14" width="12.1428571428571" customWidth="1"/>
    <col min="15" max="15" width="10.7142857142857" customWidth="1"/>
    <col min="16" max="16" width="11" customWidth="1"/>
    <col min="17" max="17" width="10.2857142857143" customWidth="1"/>
    <col min="18" max="18" width="12.5714285714286" customWidth="1"/>
    <col min="19" max="19" width="13" customWidth="1"/>
    <col min="20" max="20" width="11.1428571428571" customWidth="1"/>
    <col min="21" max="22" width="9" hidden="1" customWidth="1"/>
  </cols>
  <sheetData>
    <row r="1" ht="19.5" spans="4:15">
      <c r="D1" s="269" t="s">
        <v>0</v>
      </c>
      <c r="E1" s="7"/>
      <c r="F1" s="7"/>
      <c r="G1" s="7"/>
      <c r="H1" s="7"/>
      <c r="I1" s="7"/>
      <c r="J1" s="7"/>
      <c r="M1" s="357"/>
      <c r="N1" s="357"/>
      <c r="O1" s="357"/>
    </row>
    <row r="2" ht="19.5" spans="1:20">
      <c r="A2" s="270"/>
      <c r="B2" s="270"/>
      <c r="C2" s="271"/>
      <c r="D2" s="272" t="s">
        <v>1</v>
      </c>
      <c r="E2" s="273"/>
      <c r="F2" s="273"/>
      <c r="G2" s="273"/>
      <c r="H2" s="274"/>
      <c r="I2" s="358"/>
      <c r="J2" s="359"/>
      <c r="K2" s="360"/>
      <c r="L2" s="273"/>
      <c r="M2" s="273"/>
      <c r="N2" s="273"/>
      <c r="O2" s="361"/>
      <c r="P2" s="270"/>
      <c r="Q2" s="457"/>
      <c r="R2" s="273"/>
      <c r="S2" s="273"/>
      <c r="T2" s="458"/>
    </row>
    <row r="3" ht="17.25" customHeight="1" spans="1:20">
      <c r="A3" s="275" t="s">
        <v>2</v>
      </c>
      <c r="B3" s="276" t="s">
        <v>3</v>
      </c>
      <c r="C3" s="277" t="s">
        <v>4</v>
      </c>
      <c r="D3" s="278" t="s">
        <v>5</v>
      </c>
      <c r="E3" s="279" t="s">
        <v>6</v>
      </c>
      <c r="F3" s="279" t="s">
        <v>7</v>
      </c>
      <c r="G3" s="279" t="s">
        <v>8</v>
      </c>
      <c r="H3" s="280" t="s">
        <v>9</v>
      </c>
      <c r="I3" s="279"/>
      <c r="J3" s="362" t="s">
        <v>10</v>
      </c>
      <c r="K3" s="363" t="s">
        <v>11</v>
      </c>
      <c r="L3" s="364" t="s">
        <v>12</v>
      </c>
      <c r="M3" s="364" t="s">
        <v>13</v>
      </c>
      <c r="N3" s="365" t="s">
        <v>14</v>
      </c>
      <c r="O3" s="366" t="s">
        <v>15</v>
      </c>
      <c r="P3" s="277" t="s">
        <v>11</v>
      </c>
      <c r="Q3" s="277" t="s">
        <v>12</v>
      </c>
      <c r="R3" s="459" t="s">
        <v>13</v>
      </c>
      <c r="S3" s="365" t="s">
        <v>14</v>
      </c>
      <c r="T3" s="460" t="s">
        <v>15</v>
      </c>
    </row>
    <row r="4" ht="28.5" spans="1:20">
      <c r="A4" s="281"/>
      <c r="B4" s="282" t="s">
        <v>16</v>
      </c>
      <c r="C4" s="283"/>
      <c r="D4" s="284" t="s">
        <v>17</v>
      </c>
      <c r="E4" s="285"/>
      <c r="F4" s="285"/>
      <c r="G4" s="285"/>
      <c r="H4" s="286"/>
      <c r="I4" s="285"/>
      <c r="J4" s="284" t="s">
        <v>17</v>
      </c>
      <c r="K4" s="367"/>
      <c r="L4" s="21"/>
      <c r="M4" s="21"/>
      <c r="N4" s="62"/>
      <c r="O4" s="63"/>
      <c r="P4" s="368"/>
      <c r="Q4" s="461"/>
      <c r="R4" s="462"/>
      <c r="S4" s="463"/>
      <c r="T4" s="464"/>
    </row>
    <row r="5" ht="16.5" customHeight="1" spans="1:20">
      <c r="A5" s="287" t="s">
        <v>18</v>
      </c>
      <c r="B5" s="288"/>
      <c r="C5" s="289" t="s">
        <v>19</v>
      </c>
      <c r="D5" s="290">
        <v>250</v>
      </c>
      <c r="E5" s="291" t="e">
        <f>#REF!</f>
        <v>#REF!</v>
      </c>
      <c r="F5" s="292"/>
      <c r="G5" s="291"/>
      <c r="H5" s="293"/>
      <c r="I5" s="291"/>
      <c r="J5" s="369">
        <v>250</v>
      </c>
      <c r="K5" s="370">
        <v>8.3</v>
      </c>
      <c r="L5" s="25">
        <v>8</v>
      </c>
      <c r="M5" s="25">
        <v>45.7</v>
      </c>
      <c r="N5" s="25">
        <v>286</v>
      </c>
      <c r="O5" s="65">
        <v>0.65</v>
      </c>
      <c r="P5" s="371">
        <f>K5</f>
        <v>8.3</v>
      </c>
      <c r="Q5" s="371">
        <f t="shared" ref="Q5:T5" si="0">L5</f>
        <v>8</v>
      </c>
      <c r="R5" s="371">
        <f t="shared" si="0"/>
        <v>45.7</v>
      </c>
      <c r="S5" s="371">
        <f t="shared" si="0"/>
        <v>286</v>
      </c>
      <c r="T5" s="371">
        <f t="shared" si="0"/>
        <v>0.65</v>
      </c>
    </row>
    <row r="6" ht="22.5" hidden="1" customHeight="1" spans="1:20">
      <c r="A6" s="287" t="s">
        <v>18</v>
      </c>
      <c r="B6" s="287"/>
      <c r="C6" s="294" t="s">
        <v>20</v>
      </c>
      <c r="D6" s="290"/>
      <c r="E6" s="291"/>
      <c r="F6" s="291">
        <v>44.4</v>
      </c>
      <c r="G6" s="291">
        <v>44.4</v>
      </c>
      <c r="H6" s="293" t="e">
        <f>F6*$E$5/1000</f>
        <v>#REF!</v>
      </c>
      <c r="I6" s="291"/>
      <c r="J6" s="369"/>
      <c r="K6" s="372"/>
      <c r="L6" s="28"/>
      <c r="M6" s="28"/>
      <c r="N6" s="28"/>
      <c r="O6" s="65"/>
      <c r="P6" s="373"/>
      <c r="Q6" s="124"/>
      <c r="R6" s="28"/>
      <c r="S6" s="28"/>
      <c r="T6" s="465"/>
    </row>
    <row r="7" ht="22.5" hidden="1" customHeight="1" spans="1:20">
      <c r="A7" s="287" t="s">
        <v>21</v>
      </c>
      <c r="B7" s="287"/>
      <c r="C7" s="294" t="s">
        <v>22</v>
      </c>
      <c r="D7" s="290"/>
      <c r="E7" s="291"/>
      <c r="F7" s="291">
        <v>98.4</v>
      </c>
      <c r="G7" s="291">
        <v>98.4</v>
      </c>
      <c r="H7" s="293" t="e">
        <f>F7*$E$5/1000</f>
        <v>#REF!</v>
      </c>
      <c r="I7" s="291"/>
      <c r="J7" s="369"/>
      <c r="K7" s="372"/>
      <c r="L7" s="28"/>
      <c r="M7" s="28"/>
      <c r="N7" s="28"/>
      <c r="O7" s="65"/>
      <c r="P7" s="373"/>
      <c r="Q7" s="124"/>
      <c r="R7" s="28"/>
      <c r="S7" s="28"/>
      <c r="T7" s="465"/>
    </row>
    <row r="8" ht="22.5" hidden="1" customHeight="1" spans="1:20">
      <c r="A8" s="288"/>
      <c r="B8" s="288"/>
      <c r="C8" s="294" t="s">
        <v>23</v>
      </c>
      <c r="D8" s="290"/>
      <c r="E8" s="291"/>
      <c r="F8" s="291">
        <v>6</v>
      </c>
      <c r="G8" s="291">
        <v>6</v>
      </c>
      <c r="H8" s="293" t="e">
        <f>F8*$E$5/1000</f>
        <v>#REF!</v>
      </c>
      <c r="I8" s="291"/>
      <c r="J8" s="369"/>
      <c r="K8" s="372"/>
      <c r="L8" s="28"/>
      <c r="M8" s="28"/>
      <c r="N8" s="28"/>
      <c r="O8" s="65"/>
      <c r="P8" s="373"/>
      <c r="Q8" s="124"/>
      <c r="R8" s="28"/>
      <c r="S8" s="28"/>
      <c r="T8" s="465"/>
    </row>
    <row r="9" hidden="1" customHeight="1" spans="1:20">
      <c r="A9" s="288"/>
      <c r="B9" s="288"/>
      <c r="C9" s="294" t="s">
        <v>24</v>
      </c>
      <c r="D9" s="290"/>
      <c r="E9" s="291"/>
      <c r="F9" s="291">
        <v>6</v>
      </c>
      <c r="G9" s="291">
        <v>6</v>
      </c>
      <c r="H9" s="293" t="e">
        <f>F9*$E$5/1000</f>
        <v>#REF!</v>
      </c>
      <c r="I9" s="291" t="e">
        <f>D5*E5/1000</f>
        <v>#REF!</v>
      </c>
      <c r="J9" s="369"/>
      <c r="K9" s="372"/>
      <c r="L9" s="28"/>
      <c r="M9" s="28"/>
      <c r="N9" s="28"/>
      <c r="O9" s="65"/>
      <c r="P9" s="373"/>
      <c r="Q9" s="124"/>
      <c r="R9" s="28"/>
      <c r="S9" s="28"/>
      <c r="T9" s="465"/>
    </row>
    <row r="10" hidden="1" customHeight="1" spans="1:20">
      <c r="A10" s="288"/>
      <c r="B10" s="288"/>
      <c r="C10" s="294" t="s">
        <v>25</v>
      </c>
      <c r="D10" s="295"/>
      <c r="E10" s="291"/>
      <c r="F10" s="292">
        <v>65.6</v>
      </c>
      <c r="G10" s="292">
        <v>65.6</v>
      </c>
      <c r="H10" s="293" t="e">
        <f>F10*$E$5/1000</f>
        <v>#REF!</v>
      </c>
      <c r="I10" s="291"/>
      <c r="J10" s="369"/>
      <c r="K10" s="372"/>
      <c r="L10" s="28"/>
      <c r="M10" s="28"/>
      <c r="N10" s="28"/>
      <c r="O10" s="65"/>
      <c r="P10" s="373"/>
      <c r="Q10" s="124"/>
      <c r="R10" s="28"/>
      <c r="S10" s="28"/>
      <c r="T10" s="465"/>
    </row>
    <row r="11" ht="17.25" customHeight="1" spans="1:20">
      <c r="A11" s="287" t="s">
        <v>26</v>
      </c>
      <c r="B11" s="287"/>
      <c r="C11" s="296" t="s">
        <v>27</v>
      </c>
      <c r="D11" s="295">
        <v>200</v>
      </c>
      <c r="E11" s="291">
        <f>E10</f>
        <v>0</v>
      </c>
      <c r="F11" s="291"/>
      <c r="G11" s="291"/>
      <c r="H11" s="291">
        <f>F11*$E$9/1000</f>
        <v>0</v>
      </c>
      <c r="I11" s="291"/>
      <c r="J11" s="369">
        <v>200</v>
      </c>
      <c r="K11" s="374">
        <v>0.2</v>
      </c>
      <c r="L11" s="148">
        <v>0</v>
      </c>
      <c r="M11" s="161">
        <v>15</v>
      </c>
      <c r="N11" s="148">
        <v>58</v>
      </c>
      <c r="O11" s="375">
        <v>0</v>
      </c>
      <c r="P11" s="376">
        <f>K11</f>
        <v>0.2</v>
      </c>
      <c r="Q11" s="466">
        <f t="shared" ref="Q11:T11" si="1">L11</f>
        <v>0</v>
      </c>
      <c r="R11" s="148">
        <f t="shared" si="1"/>
        <v>15</v>
      </c>
      <c r="S11" s="148">
        <f t="shared" si="1"/>
        <v>58</v>
      </c>
      <c r="T11" s="467">
        <f t="shared" si="1"/>
        <v>0</v>
      </c>
    </row>
    <row r="12" hidden="1" customHeight="1" spans="1:20">
      <c r="A12" s="287" t="s">
        <v>28</v>
      </c>
      <c r="B12" s="287"/>
      <c r="C12" s="294" t="s">
        <v>29</v>
      </c>
      <c r="D12" s="295"/>
      <c r="E12" s="291"/>
      <c r="F12" s="291">
        <v>8</v>
      </c>
      <c r="G12" s="291">
        <v>8</v>
      </c>
      <c r="H12" s="293" t="e">
        <f t="shared" ref="H12" si="2">F12*$E$5/1000</f>
        <v>#REF!</v>
      </c>
      <c r="I12" s="291"/>
      <c r="J12" s="369"/>
      <c r="K12" s="377"/>
      <c r="L12" s="161"/>
      <c r="M12" s="161"/>
      <c r="N12" s="161"/>
      <c r="O12" s="378"/>
      <c r="P12" s="379"/>
      <c r="Q12" s="468"/>
      <c r="R12" s="161"/>
      <c r="S12" s="161"/>
      <c r="T12" s="469"/>
    </row>
    <row r="13" hidden="1" customHeight="1" spans="1:20">
      <c r="A13" s="287" t="s">
        <v>30</v>
      </c>
      <c r="B13" s="287"/>
      <c r="C13" s="294" t="s">
        <v>31</v>
      </c>
      <c r="D13" s="295"/>
      <c r="E13" s="291"/>
      <c r="F13" s="291">
        <v>100</v>
      </c>
      <c r="G13" s="291">
        <v>100</v>
      </c>
      <c r="H13" s="293" t="e">
        <f t="shared" ref="H13:H51" si="3">F13*$E$5/1000</f>
        <v>#REF!</v>
      </c>
      <c r="I13" s="291">
        <f>D11*E11/1000</f>
        <v>0</v>
      </c>
      <c r="J13" s="369"/>
      <c r="K13" s="377"/>
      <c r="L13" s="161"/>
      <c r="M13" s="161"/>
      <c r="N13" s="161"/>
      <c r="O13" s="378"/>
      <c r="P13" s="379"/>
      <c r="Q13" s="468"/>
      <c r="R13" s="161"/>
      <c r="S13" s="161"/>
      <c r="T13" s="469"/>
    </row>
    <row r="14" hidden="1" customHeight="1" spans="1:20">
      <c r="A14" s="287"/>
      <c r="B14" s="287"/>
      <c r="C14" s="294" t="s">
        <v>25</v>
      </c>
      <c r="D14" s="295"/>
      <c r="E14" s="291"/>
      <c r="F14" s="291">
        <v>115</v>
      </c>
      <c r="G14" s="291">
        <v>115</v>
      </c>
      <c r="H14" s="293" t="e">
        <f t="shared" si="3"/>
        <v>#REF!</v>
      </c>
      <c r="I14" s="291" t="s">
        <v>32</v>
      </c>
      <c r="J14" s="369"/>
      <c r="K14" s="377"/>
      <c r="L14" s="161"/>
      <c r="M14" s="161"/>
      <c r="N14" s="161"/>
      <c r="O14" s="378"/>
      <c r="P14" s="379"/>
      <c r="Q14" s="468"/>
      <c r="R14" s="161"/>
      <c r="S14" s="161"/>
      <c r="T14" s="469"/>
    </row>
    <row r="15" hidden="1" customHeight="1" spans="1:20">
      <c r="A15" s="287"/>
      <c r="B15" s="287"/>
      <c r="C15" s="294" t="s">
        <v>33</v>
      </c>
      <c r="D15" s="295"/>
      <c r="E15" s="291"/>
      <c r="F15" s="291">
        <v>10</v>
      </c>
      <c r="G15" s="291">
        <v>10</v>
      </c>
      <c r="H15" s="293" t="e">
        <f t="shared" si="3"/>
        <v>#REF!</v>
      </c>
      <c r="I15" s="291"/>
      <c r="J15" s="369"/>
      <c r="K15" s="377"/>
      <c r="L15" s="161"/>
      <c r="M15" s="161"/>
      <c r="N15" s="161"/>
      <c r="O15" s="378"/>
      <c r="P15" s="379"/>
      <c r="Q15" s="468"/>
      <c r="R15" s="161"/>
      <c r="S15" s="161"/>
      <c r="T15" s="469"/>
    </row>
    <row r="16" hidden="1" customHeight="1" spans="1:20">
      <c r="A16" s="287" t="s">
        <v>34</v>
      </c>
      <c r="B16" s="287"/>
      <c r="C16" s="289" t="s">
        <v>35</v>
      </c>
      <c r="D16" s="295">
        <v>40</v>
      </c>
      <c r="E16" s="291"/>
      <c r="F16" s="291"/>
      <c r="G16" s="291"/>
      <c r="H16" s="293" t="e">
        <f t="shared" si="3"/>
        <v>#REF!</v>
      </c>
      <c r="I16" s="291"/>
      <c r="J16" s="369"/>
      <c r="K16" s="377">
        <v>1.6</v>
      </c>
      <c r="L16" s="161">
        <v>17.12</v>
      </c>
      <c r="M16" s="161">
        <v>10.52</v>
      </c>
      <c r="N16" s="161">
        <v>202.52</v>
      </c>
      <c r="O16" s="378">
        <v>0</v>
      </c>
      <c r="P16" s="379">
        <v>1.6</v>
      </c>
      <c r="Q16" s="468">
        <v>17.12</v>
      </c>
      <c r="R16" s="161">
        <v>10.52</v>
      </c>
      <c r="S16" s="161">
        <v>202.52</v>
      </c>
      <c r="T16" s="469">
        <v>0</v>
      </c>
    </row>
    <row r="17" hidden="1" customHeight="1" spans="1:20">
      <c r="A17" s="287" t="s">
        <v>36</v>
      </c>
      <c r="B17" s="287"/>
      <c r="C17" s="294" t="s">
        <v>24</v>
      </c>
      <c r="D17" s="295"/>
      <c r="E17" s="291"/>
      <c r="F17" s="292">
        <v>20</v>
      </c>
      <c r="G17" s="291">
        <v>20</v>
      </c>
      <c r="H17" s="293" t="e">
        <f t="shared" si="3"/>
        <v>#REF!</v>
      </c>
      <c r="I17" s="291"/>
      <c r="J17" s="369"/>
      <c r="K17" s="380"/>
      <c r="L17" s="381"/>
      <c r="M17" s="381"/>
      <c r="N17" s="381"/>
      <c r="O17" s="382"/>
      <c r="P17" s="383"/>
      <c r="Q17" s="470"/>
      <c r="R17" s="381"/>
      <c r="S17" s="381"/>
      <c r="T17" s="471"/>
    </row>
    <row r="18" hidden="1" customHeight="1" spans="1:20">
      <c r="A18" s="287" t="s">
        <v>30</v>
      </c>
      <c r="B18" s="287"/>
      <c r="C18" s="294" t="s">
        <v>37</v>
      </c>
      <c r="D18" s="295"/>
      <c r="E18" s="291"/>
      <c r="F18" s="292">
        <v>20</v>
      </c>
      <c r="G18" s="291">
        <v>20</v>
      </c>
      <c r="H18" s="293" t="e">
        <f t="shared" si="3"/>
        <v>#REF!</v>
      </c>
      <c r="I18" s="291"/>
      <c r="J18" s="369"/>
      <c r="K18" s="380"/>
      <c r="L18" s="381"/>
      <c r="M18" s="381"/>
      <c r="N18" s="381"/>
      <c r="O18" s="382"/>
      <c r="P18" s="383"/>
      <c r="Q18" s="470"/>
      <c r="R18" s="381"/>
      <c r="S18" s="381"/>
      <c r="T18" s="471"/>
    </row>
    <row r="19" spans="1:20">
      <c r="A19" s="287" t="s">
        <v>38</v>
      </c>
      <c r="B19" s="287"/>
      <c r="C19" s="289" t="s">
        <v>39</v>
      </c>
      <c r="D19" s="297" t="s">
        <v>40</v>
      </c>
      <c r="E19" s="298">
        <f>E14</f>
        <v>0</v>
      </c>
      <c r="F19" s="298"/>
      <c r="G19" s="298"/>
      <c r="H19" s="299" t="e">
        <f t="shared" si="3"/>
        <v>#REF!</v>
      </c>
      <c r="I19" s="298"/>
      <c r="J19" s="384" t="s">
        <v>41</v>
      </c>
      <c r="K19" s="377">
        <v>18.5</v>
      </c>
      <c r="L19" s="161">
        <v>14.5</v>
      </c>
      <c r="M19" s="161">
        <v>13</v>
      </c>
      <c r="N19" s="161">
        <v>148</v>
      </c>
      <c r="O19" s="378">
        <v>0.14</v>
      </c>
      <c r="P19" s="379">
        <f>K19*1.5</f>
        <v>27.75</v>
      </c>
      <c r="Q19" s="468">
        <f t="shared" ref="Q19:T19" si="4">L19*1.5</f>
        <v>21.75</v>
      </c>
      <c r="R19" s="161">
        <f t="shared" si="4"/>
        <v>19.5</v>
      </c>
      <c r="S19" s="161">
        <f t="shared" si="4"/>
        <v>222</v>
      </c>
      <c r="T19" s="469">
        <f t="shared" si="4"/>
        <v>0.21</v>
      </c>
    </row>
    <row r="20" spans="1:20">
      <c r="A20" s="287" t="s">
        <v>42</v>
      </c>
      <c r="B20" s="287"/>
      <c r="C20" s="289" t="s">
        <v>37</v>
      </c>
      <c r="D20" s="295">
        <v>30</v>
      </c>
      <c r="E20" s="291"/>
      <c r="F20" s="292">
        <v>20</v>
      </c>
      <c r="G20" s="291">
        <v>20</v>
      </c>
      <c r="H20" s="293" t="e">
        <f>F20*#REF!/1000</f>
        <v>#REF!</v>
      </c>
      <c r="I20" s="291"/>
      <c r="J20" s="369">
        <v>40</v>
      </c>
      <c r="K20" s="385">
        <v>2</v>
      </c>
      <c r="L20" s="69">
        <v>1</v>
      </c>
      <c r="M20" s="69">
        <v>0.33</v>
      </c>
      <c r="N20" s="69">
        <v>48.75</v>
      </c>
      <c r="O20" s="70"/>
      <c r="P20" s="386">
        <f>K20*1.5</f>
        <v>3</v>
      </c>
      <c r="Q20" s="472">
        <f>L20*1.5</f>
        <v>1.5</v>
      </c>
      <c r="R20" s="473">
        <f>M20*1.5</f>
        <v>0.495</v>
      </c>
      <c r="S20" s="473">
        <f>N20*1.5</f>
        <v>73.125</v>
      </c>
      <c r="T20" s="474">
        <f>O20*1.5</f>
        <v>0</v>
      </c>
    </row>
    <row r="21" ht="15.75" spans="1:20">
      <c r="A21" s="300" t="s">
        <v>43</v>
      </c>
      <c r="B21" s="300"/>
      <c r="C21" s="301" t="s">
        <v>44</v>
      </c>
      <c r="D21" s="302" t="s">
        <v>45</v>
      </c>
      <c r="E21" s="303" t="s">
        <v>46</v>
      </c>
      <c r="F21" s="303" t="s">
        <v>46</v>
      </c>
      <c r="G21" s="303" t="s">
        <v>46</v>
      </c>
      <c r="H21" s="303" t="s">
        <v>46</v>
      </c>
      <c r="I21" s="303" t="s">
        <v>46</v>
      </c>
      <c r="J21" s="387" t="s">
        <v>45</v>
      </c>
      <c r="K21" s="388">
        <v>0.4</v>
      </c>
      <c r="L21" s="389">
        <v>0.4</v>
      </c>
      <c r="M21" s="389">
        <v>9.8</v>
      </c>
      <c r="N21" s="389">
        <v>44</v>
      </c>
      <c r="O21" s="390">
        <v>22.02</v>
      </c>
      <c r="P21" s="391">
        <v>0.4</v>
      </c>
      <c r="Q21" s="475">
        <v>0.4</v>
      </c>
      <c r="R21" s="389">
        <v>9.8</v>
      </c>
      <c r="S21" s="389">
        <v>44</v>
      </c>
      <c r="T21" s="476">
        <v>22.02</v>
      </c>
    </row>
    <row r="22" ht="15.75" spans="1:20">
      <c r="A22" s="304"/>
      <c r="B22" s="305"/>
      <c r="C22" s="306" t="s">
        <v>47</v>
      </c>
      <c r="D22" s="307"/>
      <c r="E22" s="308"/>
      <c r="F22" s="307"/>
      <c r="G22" s="308"/>
      <c r="H22" s="309" t="e">
        <f t="shared" si="3"/>
        <v>#REF!</v>
      </c>
      <c r="I22" s="308"/>
      <c r="J22" s="308"/>
      <c r="K22" s="392">
        <f>K5+K11+K19+K20+K21</f>
        <v>29.4</v>
      </c>
      <c r="L22" s="392">
        <f t="shared" ref="L22:T22" si="5">L5+L11+L19+L20+L21</f>
        <v>23.9</v>
      </c>
      <c r="M22" s="392">
        <f t="shared" si="5"/>
        <v>83.83</v>
      </c>
      <c r="N22" s="392">
        <f t="shared" si="5"/>
        <v>584.75</v>
      </c>
      <c r="O22" s="392">
        <f t="shared" si="5"/>
        <v>22.81</v>
      </c>
      <c r="P22" s="392">
        <f t="shared" si="5"/>
        <v>39.65</v>
      </c>
      <c r="Q22" s="392">
        <f t="shared" si="5"/>
        <v>31.65</v>
      </c>
      <c r="R22" s="392">
        <f t="shared" si="5"/>
        <v>90.495</v>
      </c>
      <c r="S22" s="392">
        <f t="shared" si="5"/>
        <v>683.125</v>
      </c>
      <c r="T22" s="392">
        <f t="shared" si="5"/>
        <v>22.88</v>
      </c>
    </row>
    <row r="23" spans="1:20">
      <c r="A23" s="310"/>
      <c r="B23" s="311" t="s">
        <v>48</v>
      </c>
      <c r="C23" s="312"/>
      <c r="D23" s="292"/>
      <c r="E23" s="291"/>
      <c r="F23" s="292"/>
      <c r="G23" s="291"/>
      <c r="H23" s="293" t="e">
        <f t="shared" si="3"/>
        <v>#REF!</v>
      </c>
      <c r="I23" s="291"/>
      <c r="J23" s="291"/>
      <c r="K23" s="393"/>
      <c r="L23" s="393"/>
      <c r="M23" s="393"/>
      <c r="N23" s="393"/>
      <c r="O23" s="394"/>
      <c r="P23" s="395"/>
      <c r="Q23" s="477"/>
      <c r="R23" s="393"/>
      <c r="S23" s="393"/>
      <c r="T23" s="393"/>
    </row>
    <row r="24" spans="1:20">
      <c r="A24" s="313" t="s">
        <v>49</v>
      </c>
      <c r="B24" s="314"/>
      <c r="C24" s="315" t="s">
        <v>50</v>
      </c>
      <c r="D24" s="316">
        <v>80</v>
      </c>
      <c r="E24" s="317"/>
      <c r="F24" s="318"/>
      <c r="G24" s="317"/>
      <c r="H24" s="319" t="e">
        <f t="shared" si="3"/>
        <v>#REF!</v>
      </c>
      <c r="I24" s="317"/>
      <c r="J24" s="396">
        <v>100</v>
      </c>
      <c r="K24" s="397">
        <v>0.48</v>
      </c>
      <c r="L24" s="398">
        <v>0.12</v>
      </c>
      <c r="M24" s="398">
        <v>1.56</v>
      </c>
      <c r="N24" s="398">
        <v>28.4</v>
      </c>
      <c r="O24" s="399">
        <v>2.94</v>
      </c>
      <c r="P24" s="400">
        <f>K24*1.5</f>
        <v>0.72</v>
      </c>
      <c r="Q24" s="400">
        <f t="shared" ref="Q24:T24" si="6">L24*1.5</f>
        <v>0.18</v>
      </c>
      <c r="R24" s="400">
        <f t="shared" si="6"/>
        <v>2.34</v>
      </c>
      <c r="S24" s="400">
        <f t="shared" si="6"/>
        <v>42.6</v>
      </c>
      <c r="T24" s="400">
        <f t="shared" si="6"/>
        <v>4.41</v>
      </c>
    </row>
    <row r="25" hidden="1" spans="1:20">
      <c r="A25" s="320" t="s">
        <v>51</v>
      </c>
      <c r="B25" s="281"/>
      <c r="C25" s="321" t="s">
        <v>52</v>
      </c>
      <c r="D25" s="322"/>
      <c r="E25" s="291"/>
      <c r="F25" s="291">
        <v>75</v>
      </c>
      <c r="G25" s="291">
        <v>60</v>
      </c>
      <c r="H25" s="293" t="e">
        <f t="shared" si="3"/>
        <v>#REF!</v>
      </c>
      <c r="I25" s="291"/>
      <c r="J25" s="369"/>
      <c r="K25" s="401"/>
      <c r="L25" s="402"/>
      <c r="M25" s="402"/>
      <c r="N25" s="402"/>
      <c r="O25" s="403"/>
      <c r="P25" s="404"/>
      <c r="Q25" s="478"/>
      <c r="R25" s="402"/>
      <c r="S25" s="402"/>
      <c r="T25" s="479"/>
    </row>
    <row r="26" ht="28.5" spans="1:22">
      <c r="A26" s="323" t="s">
        <v>53</v>
      </c>
      <c r="B26" s="287"/>
      <c r="C26" s="324" t="s">
        <v>54</v>
      </c>
      <c r="D26" s="295">
        <v>250</v>
      </c>
      <c r="E26" s="291"/>
      <c r="F26" s="292"/>
      <c r="G26" s="291"/>
      <c r="H26" s="293" t="e">
        <f t="shared" si="3"/>
        <v>#REF!</v>
      </c>
      <c r="I26" s="291"/>
      <c r="J26" s="369">
        <v>250</v>
      </c>
      <c r="K26" s="401">
        <v>2.8</v>
      </c>
      <c r="L26" s="402">
        <v>2.4</v>
      </c>
      <c r="M26" s="402">
        <v>7</v>
      </c>
      <c r="N26" s="402">
        <v>175</v>
      </c>
      <c r="O26" s="403">
        <v>19.55</v>
      </c>
      <c r="P26" s="404">
        <f>K26*1.25</f>
        <v>3.5</v>
      </c>
      <c r="Q26" s="480">
        <f t="shared" ref="Q26:T26" si="7">L26*1.25</f>
        <v>3</v>
      </c>
      <c r="R26" s="403">
        <f t="shared" si="7"/>
        <v>8.75</v>
      </c>
      <c r="S26" s="403">
        <f t="shared" si="7"/>
        <v>218.75</v>
      </c>
      <c r="T26" s="481">
        <f t="shared" si="7"/>
        <v>24.4375</v>
      </c>
      <c r="U26" s="8"/>
      <c r="V26" s="8"/>
    </row>
    <row r="27" ht="24.75" hidden="1" customHeight="1" spans="1:22">
      <c r="A27" s="323" t="s">
        <v>55</v>
      </c>
      <c r="B27" s="287"/>
      <c r="C27" s="321" t="s">
        <v>56</v>
      </c>
      <c r="D27" s="295"/>
      <c r="E27" s="291"/>
      <c r="F27" s="292">
        <v>50</v>
      </c>
      <c r="G27" s="291">
        <v>40</v>
      </c>
      <c r="H27" s="293" t="e">
        <f t="shared" si="3"/>
        <v>#REF!</v>
      </c>
      <c r="I27" s="291"/>
      <c r="J27" s="369"/>
      <c r="K27" s="401"/>
      <c r="L27" s="402"/>
      <c r="M27" s="402"/>
      <c r="N27" s="402"/>
      <c r="O27" s="403"/>
      <c r="P27" s="404"/>
      <c r="Q27" s="478"/>
      <c r="R27" s="402"/>
      <c r="S27" s="402"/>
      <c r="T27" s="403"/>
      <c r="U27" s="8"/>
      <c r="V27" s="8"/>
    </row>
    <row r="28" hidden="1" spans="1:22">
      <c r="A28" s="323" t="s">
        <v>30</v>
      </c>
      <c r="B28" s="287"/>
      <c r="C28" s="321" t="s">
        <v>57</v>
      </c>
      <c r="D28" s="295"/>
      <c r="E28" s="291"/>
      <c r="F28" s="292">
        <v>28</v>
      </c>
      <c r="G28" s="291">
        <v>20</v>
      </c>
      <c r="H28" s="293" t="e">
        <f t="shared" si="3"/>
        <v>#REF!</v>
      </c>
      <c r="I28" s="291"/>
      <c r="J28" s="369"/>
      <c r="K28" s="401"/>
      <c r="L28" s="402"/>
      <c r="M28" s="402"/>
      <c r="N28" s="402"/>
      <c r="O28" s="403"/>
      <c r="P28" s="404"/>
      <c r="Q28" s="478"/>
      <c r="R28" s="402"/>
      <c r="S28" s="402"/>
      <c r="T28" s="403"/>
      <c r="U28" s="8"/>
      <c r="V28" s="8"/>
    </row>
    <row r="29" hidden="1" spans="1:22">
      <c r="A29" s="323"/>
      <c r="B29" s="287"/>
      <c r="C29" s="321" t="s">
        <v>58</v>
      </c>
      <c r="D29" s="295"/>
      <c r="E29" s="291"/>
      <c r="F29" s="292">
        <v>12.6</v>
      </c>
      <c r="G29" s="291">
        <v>10</v>
      </c>
      <c r="H29" s="293" t="e">
        <f t="shared" si="3"/>
        <v>#REF!</v>
      </c>
      <c r="I29" s="291">
        <f>D26*E26/1000</f>
        <v>0</v>
      </c>
      <c r="J29" s="369"/>
      <c r="K29" s="401"/>
      <c r="L29" s="402"/>
      <c r="M29" s="402"/>
      <c r="N29" s="402"/>
      <c r="O29" s="403"/>
      <c r="P29" s="404"/>
      <c r="Q29" s="478"/>
      <c r="R29" s="402"/>
      <c r="S29" s="402"/>
      <c r="T29" s="403"/>
      <c r="U29" s="8"/>
      <c r="V29" s="8"/>
    </row>
    <row r="30" hidden="1" spans="1:22">
      <c r="A30" s="323"/>
      <c r="B30" s="287"/>
      <c r="C30" s="321" t="s">
        <v>59</v>
      </c>
      <c r="D30" s="295"/>
      <c r="E30" s="291"/>
      <c r="F30" s="292">
        <v>4.8</v>
      </c>
      <c r="G30" s="291">
        <v>4</v>
      </c>
      <c r="H30" s="293" t="e">
        <f t="shared" si="3"/>
        <v>#REF!</v>
      </c>
      <c r="I30" s="291" t="s">
        <v>32</v>
      </c>
      <c r="J30" s="369"/>
      <c r="K30" s="401"/>
      <c r="L30" s="402"/>
      <c r="M30" s="402"/>
      <c r="N30" s="402"/>
      <c r="O30" s="403"/>
      <c r="P30" s="404"/>
      <c r="Q30" s="478"/>
      <c r="R30" s="402"/>
      <c r="S30" s="402"/>
      <c r="T30" s="403"/>
      <c r="U30" s="8"/>
      <c r="V30" s="8"/>
    </row>
    <row r="31" hidden="1" spans="1:22">
      <c r="A31" s="323"/>
      <c r="B31" s="287"/>
      <c r="C31" s="321" t="s">
        <v>60</v>
      </c>
      <c r="D31" s="295"/>
      <c r="E31" s="291"/>
      <c r="F31" s="292">
        <v>11.6</v>
      </c>
      <c r="G31" s="291">
        <v>10</v>
      </c>
      <c r="H31" s="293" t="e">
        <f t="shared" si="3"/>
        <v>#REF!</v>
      </c>
      <c r="I31" s="291"/>
      <c r="J31" s="369"/>
      <c r="K31" s="401"/>
      <c r="L31" s="402"/>
      <c r="M31" s="402"/>
      <c r="N31" s="402"/>
      <c r="O31" s="403"/>
      <c r="P31" s="404"/>
      <c r="Q31" s="478"/>
      <c r="R31" s="402"/>
      <c r="S31" s="402"/>
      <c r="T31" s="403"/>
      <c r="U31" s="8"/>
      <c r="V31" s="8"/>
    </row>
    <row r="32" hidden="1" spans="1:22">
      <c r="A32" s="323"/>
      <c r="B32" s="287"/>
      <c r="C32" s="321" t="s">
        <v>61</v>
      </c>
      <c r="D32" s="295"/>
      <c r="E32" s="291"/>
      <c r="F32" s="292">
        <v>4</v>
      </c>
      <c r="G32" s="291">
        <v>4</v>
      </c>
      <c r="H32" s="293" t="e">
        <f t="shared" si="3"/>
        <v>#REF!</v>
      </c>
      <c r="I32" s="291"/>
      <c r="J32" s="369"/>
      <c r="K32" s="401"/>
      <c r="L32" s="402"/>
      <c r="M32" s="402"/>
      <c r="N32" s="402"/>
      <c r="O32" s="403"/>
      <c r="P32" s="404"/>
      <c r="Q32" s="478"/>
      <c r="R32" s="402"/>
      <c r="S32" s="402"/>
      <c r="T32" s="403"/>
      <c r="U32" s="8"/>
      <c r="V32" s="8"/>
    </row>
    <row r="33" hidden="1" spans="1:22">
      <c r="A33" s="323"/>
      <c r="B33" s="287"/>
      <c r="C33" s="321" t="s">
        <v>24</v>
      </c>
      <c r="D33" s="295"/>
      <c r="E33" s="291"/>
      <c r="F33" s="292">
        <v>2</v>
      </c>
      <c r="G33" s="291">
        <v>2</v>
      </c>
      <c r="H33" s="293" t="e">
        <f t="shared" si="3"/>
        <v>#REF!</v>
      </c>
      <c r="I33" s="291"/>
      <c r="J33" s="369"/>
      <c r="K33" s="405"/>
      <c r="L33" s="406"/>
      <c r="M33" s="406"/>
      <c r="N33" s="406"/>
      <c r="O33" s="407"/>
      <c r="P33" s="408"/>
      <c r="Q33" s="482"/>
      <c r="R33" s="406"/>
      <c r="S33" s="406"/>
      <c r="T33" s="407"/>
      <c r="U33" s="8"/>
      <c r="V33" s="8"/>
    </row>
    <row r="34" hidden="1" spans="1:22">
      <c r="A34" s="323"/>
      <c r="B34" s="287"/>
      <c r="C34" s="321" t="s">
        <v>25</v>
      </c>
      <c r="D34" s="295"/>
      <c r="E34" s="291"/>
      <c r="F34" s="292">
        <v>130</v>
      </c>
      <c r="G34" s="291">
        <v>130</v>
      </c>
      <c r="H34" s="293" t="e">
        <f t="shared" si="3"/>
        <v>#REF!</v>
      </c>
      <c r="I34" s="291"/>
      <c r="J34" s="369"/>
      <c r="K34" s="405"/>
      <c r="L34" s="406"/>
      <c r="M34" s="406"/>
      <c r="N34" s="406"/>
      <c r="O34" s="407"/>
      <c r="P34" s="408"/>
      <c r="Q34" s="482"/>
      <c r="R34" s="406"/>
      <c r="S34" s="406"/>
      <c r="T34" s="407"/>
      <c r="U34" s="8"/>
      <c r="V34" s="8"/>
    </row>
    <row r="35" hidden="1" spans="1:22">
      <c r="A35" s="323" t="s">
        <v>62</v>
      </c>
      <c r="B35" s="287"/>
      <c r="C35" s="321" t="s">
        <v>63</v>
      </c>
      <c r="D35" s="325"/>
      <c r="E35" s="326"/>
      <c r="F35" s="291">
        <v>21.26</v>
      </c>
      <c r="G35" s="291">
        <v>16.1</v>
      </c>
      <c r="H35" s="293" t="e">
        <f t="shared" si="3"/>
        <v>#REF!</v>
      </c>
      <c r="I35" s="291"/>
      <c r="J35" s="369"/>
      <c r="K35" s="405"/>
      <c r="L35" s="406"/>
      <c r="M35" s="406"/>
      <c r="N35" s="406"/>
      <c r="O35" s="407"/>
      <c r="P35" s="408"/>
      <c r="Q35" s="482"/>
      <c r="R35" s="406"/>
      <c r="S35" s="406"/>
      <c r="T35" s="407"/>
      <c r="U35" s="8"/>
      <c r="V35" s="8"/>
    </row>
    <row r="36" ht="19.5" hidden="1" customHeight="1" spans="1:22">
      <c r="A36" s="323" t="s">
        <v>64</v>
      </c>
      <c r="B36" s="287"/>
      <c r="C36" s="321" t="s">
        <v>65</v>
      </c>
      <c r="D36" s="295"/>
      <c r="E36" s="291"/>
      <c r="F36" s="292">
        <v>4</v>
      </c>
      <c r="G36" s="291">
        <v>4</v>
      </c>
      <c r="H36" s="293" t="e">
        <f t="shared" si="3"/>
        <v>#REF!</v>
      </c>
      <c r="I36" s="291"/>
      <c r="J36" s="369"/>
      <c r="K36" s="405"/>
      <c r="L36" s="406"/>
      <c r="M36" s="406"/>
      <c r="N36" s="406"/>
      <c r="O36" s="407"/>
      <c r="P36" s="408"/>
      <c r="Q36" s="482"/>
      <c r="R36" s="406"/>
      <c r="S36" s="406"/>
      <c r="T36" s="407"/>
      <c r="U36" s="8"/>
      <c r="V36" s="8"/>
    </row>
    <row r="37" spans="1:22">
      <c r="A37" s="323" t="s">
        <v>66</v>
      </c>
      <c r="B37" s="287"/>
      <c r="C37" s="324" t="s">
        <v>67</v>
      </c>
      <c r="D37" s="295">
        <v>100</v>
      </c>
      <c r="E37" s="291"/>
      <c r="F37" s="292"/>
      <c r="G37" s="291"/>
      <c r="H37" s="293" t="e">
        <f t="shared" si="3"/>
        <v>#REF!</v>
      </c>
      <c r="I37" s="291"/>
      <c r="J37" s="369">
        <v>100</v>
      </c>
      <c r="K37" s="409">
        <v>15</v>
      </c>
      <c r="L37" s="402">
        <v>13</v>
      </c>
      <c r="M37" s="402">
        <v>12</v>
      </c>
      <c r="N37" s="402">
        <v>323</v>
      </c>
      <c r="O37" s="403">
        <v>0</v>
      </c>
      <c r="P37" s="410">
        <f>K37</f>
        <v>15</v>
      </c>
      <c r="Q37" s="410">
        <f t="shared" ref="Q37:T37" si="8">L37</f>
        <v>13</v>
      </c>
      <c r="R37" s="410">
        <f t="shared" si="8"/>
        <v>12</v>
      </c>
      <c r="S37" s="410">
        <f t="shared" si="8"/>
        <v>323</v>
      </c>
      <c r="T37" s="483">
        <f t="shared" si="8"/>
        <v>0</v>
      </c>
      <c r="U37" s="8"/>
      <c r="V37" s="8"/>
    </row>
    <row r="38" hidden="1" spans="1:22">
      <c r="A38" s="323" t="s">
        <v>30</v>
      </c>
      <c r="B38" s="287"/>
      <c r="C38" s="321" t="s">
        <v>68</v>
      </c>
      <c r="D38" s="325"/>
      <c r="E38" s="326"/>
      <c r="F38" s="292">
        <v>30.45</v>
      </c>
      <c r="G38" s="291">
        <v>30</v>
      </c>
      <c r="H38" s="293" t="e">
        <f t="shared" si="3"/>
        <v>#REF!</v>
      </c>
      <c r="I38" s="291"/>
      <c r="J38" s="369"/>
      <c r="K38" s="401"/>
      <c r="L38" s="402"/>
      <c r="M38" s="402"/>
      <c r="N38" s="402"/>
      <c r="O38" s="403"/>
      <c r="P38" s="404"/>
      <c r="Q38" s="478"/>
      <c r="R38" s="402"/>
      <c r="S38" s="402"/>
      <c r="T38" s="403"/>
      <c r="U38" s="8"/>
      <c r="V38" s="8"/>
    </row>
    <row r="39" ht="18.75" hidden="1" customHeight="1" spans="1:22">
      <c r="A39" s="323" t="s">
        <v>69</v>
      </c>
      <c r="B39" s="287"/>
      <c r="C39" s="321" t="s">
        <v>70</v>
      </c>
      <c r="D39" s="295"/>
      <c r="E39" s="291"/>
      <c r="F39" s="292">
        <v>11.25</v>
      </c>
      <c r="G39" s="291">
        <v>11.25</v>
      </c>
      <c r="H39" s="293" t="e">
        <f t="shared" si="3"/>
        <v>#REF!</v>
      </c>
      <c r="I39" s="291"/>
      <c r="J39" s="369"/>
      <c r="K39" s="401"/>
      <c r="L39" s="402"/>
      <c r="M39" s="402"/>
      <c r="N39" s="402"/>
      <c r="O39" s="403"/>
      <c r="P39" s="404"/>
      <c r="Q39" s="478"/>
      <c r="R39" s="402"/>
      <c r="S39" s="402"/>
      <c r="T39" s="403"/>
      <c r="U39" s="8"/>
      <c r="V39" s="8"/>
    </row>
    <row r="40" hidden="1" spans="1:22">
      <c r="A40" s="323" t="s">
        <v>71</v>
      </c>
      <c r="B40" s="287"/>
      <c r="C40" s="321" t="s">
        <v>59</v>
      </c>
      <c r="D40" s="295"/>
      <c r="E40" s="291"/>
      <c r="F40" s="292">
        <v>9</v>
      </c>
      <c r="G40" s="291">
        <v>7.5</v>
      </c>
      <c r="H40" s="293" t="e">
        <f t="shared" si="3"/>
        <v>#REF!</v>
      </c>
      <c r="I40" s="291"/>
      <c r="J40" s="369"/>
      <c r="K40" s="401"/>
      <c r="L40" s="402"/>
      <c r="M40" s="402"/>
      <c r="N40" s="402"/>
      <c r="O40" s="403"/>
      <c r="P40" s="404"/>
      <c r="Q40" s="478"/>
      <c r="R40" s="402"/>
      <c r="S40" s="402"/>
      <c r="T40" s="403"/>
      <c r="U40" s="8"/>
      <c r="V40" s="8"/>
    </row>
    <row r="41" hidden="1" spans="1:22">
      <c r="A41" s="323" t="s">
        <v>72</v>
      </c>
      <c r="B41" s="287"/>
      <c r="C41" s="321" t="s">
        <v>25</v>
      </c>
      <c r="D41" s="295"/>
      <c r="E41" s="291"/>
      <c r="F41" s="292">
        <v>0.97</v>
      </c>
      <c r="G41" s="291">
        <v>0.75</v>
      </c>
      <c r="H41" s="293" t="e">
        <f t="shared" si="3"/>
        <v>#REF!</v>
      </c>
      <c r="I41" s="291"/>
      <c r="J41" s="369"/>
      <c r="K41" s="401"/>
      <c r="L41" s="402"/>
      <c r="M41" s="402"/>
      <c r="N41" s="402"/>
      <c r="O41" s="403"/>
      <c r="P41" s="404"/>
      <c r="Q41" s="478"/>
      <c r="R41" s="402"/>
      <c r="S41" s="402"/>
      <c r="T41" s="403"/>
      <c r="U41" s="8"/>
      <c r="V41" s="8"/>
    </row>
    <row r="42" hidden="1" spans="1:22">
      <c r="A42" s="323"/>
      <c r="B42" s="287"/>
      <c r="C42" s="321" t="s">
        <v>24</v>
      </c>
      <c r="D42" s="295"/>
      <c r="E42" s="291"/>
      <c r="F42" s="292">
        <v>3</v>
      </c>
      <c r="G42" s="291">
        <v>3</v>
      </c>
      <c r="H42" s="293" t="e">
        <f t="shared" si="3"/>
        <v>#REF!</v>
      </c>
      <c r="I42" s="291"/>
      <c r="J42" s="369"/>
      <c r="K42" s="401"/>
      <c r="L42" s="402"/>
      <c r="M42" s="402"/>
      <c r="N42" s="402"/>
      <c r="O42" s="403"/>
      <c r="P42" s="404"/>
      <c r="Q42" s="478"/>
      <c r="R42" s="402"/>
      <c r="S42" s="402"/>
      <c r="T42" s="403"/>
      <c r="U42" s="8"/>
      <c r="V42" s="8"/>
    </row>
    <row r="43" hidden="1" spans="1:22">
      <c r="A43" s="323"/>
      <c r="B43" s="287"/>
      <c r="C43" s="321" t="s">
        <v>73</v>
      </c>
      <c r="D43" s="295"/>
      <c r="E43" s="291"/>
      <c r="F43" s="292">
        <v>23.17</v>
      </c>
      <c r="G43" s="291">
        <v>22.5</v>
      </c>
      <c r="H43" s="293" t="e">
        <f t="shared" si="3"/>
        <v>#REF!</v>
      </c>
      <c r="I43" s="291" t="s">
        <v>74</v>
      </c>
      <c r="J43" s="369"/>
      <c r="K43" s="401"/>
      <c r="L43" s="402"/>
      <c r="M43" s="402"/>
      <c r="N43" s="402"/>
      <c r="O43" s="403"/>
      <c r="P43" s="404"/>
      <c r="Q43" s="478"/>
      <c r="R43" s="402"/>
      <c r="S43" s="402"/>
      <c r="T43" s="403"/>
      <c r="U43" s="8"/>
      <c r="V43" s="8"/>
    </row>
    <row r="44" hidden="1" spans="1:22">
      <c r="A44" s="323"/>
      <c r="B44" s="287"/>
      <c r="C44" s="321" t="s">
        <v>75</v>
      </c>
      <c r="D44" s="295"/>
      <c r="E44" s="291"/>
      <c r="F44" s="292">
        <v>0.97</v>
      </c>
      <c r="G44" s="291">
        <v>0.75</v>
      </c>
      <c r="H44" s="293" t="e">
        <f t="shared" si="3"/>
        <v>#REF!</v>
      </c>
      <c r="I44" s="291"/>
      <c r="J44" s="369"/>
      <c r="K44" s="401"/>
      <c r="L44" s="402"/>
      <c r="M44" s="402"/>
      <c r="N44" s="402"/>
      <c r="O44" s="403"/>
      <c r="P44" s="404"/>
      <c r="Q44" s="478"/>
      <c r="R44" s="402"/>
      <c r="S44" s="402"/>
      <c r="T44" s="403"/>
      <c r="U44" s="8"/>
      <c r="V44" s="8"/>
    </row>
    <row r="45" spans="1:22">
      <c r="A45" s="327" t="s">
        <v>76</v>
      </c>
      <c r="B45" s="288"/>
      <c r="C45" s="324" t="s">
        <v>77</v>
      </c>
      <c r="D45" s="290">
        <v>150</v>
      </c>
      <c r="E45" s="291"/>
      <c r="F45" s="292"/>
      <c r="G45" s="291"/>
      <c r="H45" s="293" t="e">
        <f t="shared" si="3"/>
        <v>#REF!</v>
      </c>
      <c r="I45" s="291"/>
      <c r="J45" s="369">
        <v>180</v>
      </c>
      <c r="K45" s="401">
        <v>6.15</v>
      </c>
      <c r="L45" s="402">
        <v>5.55</v>
      </c>
      <c r="M45" s="402">
        <v>24</v>
      </c>
      <c r="N45" s="402">
        <v>167</v>
      </c>
      <c r="O45" s="403">
        <v>20.62</v>
      </c>
      <c r="P45" s="411">
        <f>K45*1.6</f>
        <v>9.84</v>
      </c>
      <c r="Q45" s="484">
        <f t="shared" ref="Q45" si="9">L45*1.6</f>
        <v>8.88</v>
      </c>
      <c r="R45" s="485">
        <f t="shared" ref="R45" si="10">M45*1.6</f>
        <v>38.4</v>
      </c>
      <c r="S45" s="485">
        <f t="shared" ref="S45" si="11">N45*1.6</f>
        <v>267.2</v>
      </c>
      <c r="T45" s="481">
        <f t="shared" ref="T45" si="12">O45*1.6</f>
        <v>32.992</v>
      </c>
      <c r="U45" s="30"/>
      <c r="V45" s="24"/>
    </row>
    <row r="46" hidden="1" spans="1:22">
      <c r="A46" s="327" t="s">
        <v>78</v>
      </c>
      <c r="B46" s="288"/>
      <c r="C46" s="321" t="s">
        <v>57</v>
      </c>
      <c r="D46" s="290"/>
      <c r="E46" s="291"/>
      <c r="F46" s="291">
        <v>199.9</v>
      </c>
      <c r="G46" s="291">
        <v>150</v>
      </c>
      <c r="H46" s="293" t="e">
        <f t="shared" si="3"/>
        <v>#REF!</v>
      </c>
      <c r="I46" s="291"/>
      <c r="J46" s="369"/>
      <c r="K46" s="401"/>
      <c r="L46" s="402"/>
      <c r="M46" s="402"/>
      <c r="N46" s="402"/>
      <c r="O46" s="403"/>
      <c r="P46" s="404"/>
      <c r="Q46" s="478"/>
      <c r="R46" s="402"/>
      <c r="S46" s="402"/>
      <c r="T46" s="403"/>
      <c r="U46" s="30"/>
      <c r="V46" s="31"/>
    </row>
    <row r="47" hidden="1" spans="1:22">
      <c r="A47" s="327"/>
      <c r="B47" s="288"/>
      <c r="C47" s="321" t="s">
        <v>79</v>
      </c>
      <c r="D47" s="290"/>
      <c r="E47" s="291"/>
      <c r="F47" s="291">
        <v>4.5</v>
      </c>
      <c r="G47" s="291">
        <v>4.5</v>
      </c>
      <c r="H47" s="293" t="e">
        <f t="shared" si="3"/>
        <v>#REF!</v>
      </c>
      <c r="I47" s="291">
        <f>D45*E45/1000</f>
        <v>0</v>
      </c>
      <c r="J47" s="369"/>
      <c r="K47" s="401"/>
      <c r="L47" s="402"/>
      <c r="M47" s="402"/>
      <c r="N47" s="402"/>
      <c r="O47" s="403"/>
      <c r="P47" s="404"/>
      <c r="Q47" s="478"/>
      <c r="R47" s="402"/>
      <c r="S47" s="402"/>
      <c r="T47" s="403"/>
      <c r="U47" s="30"/>
      <c r="V47" s="31"/>
    </row>
    <row r="48" spans="1:22">
      <c r="A48" s="323" t="s">
        <v>80</v>
      </c>
      <c r="B48" s="287"/>
      <c r="C48" s="324" t="s">
        <v>81</v>
      </c>
      <c r="D48" s="295">
        <v>200</v>
      </c>
      <c r="E48" s="291"/>
      <c r="F48" s="292"/>
      <c r="G48" s="291"/>
      <c r="H48" s="293" t="e">
        <f t="shared" si="3"/>
        <v>#REF!</v>
      </c>
      <c r="I48" s="291"/>
      <c r="J48" s="369">
        <v>200</v>
      </c>
      <c r="K48" s="401">
        <v>0.6</v>
      </c>
      <c r="L48" s="402">
        <v>0.2</v>
      </c>
      <c r="M48" s="412">
        <v>29.6</v>
      </c>
      <c r="N48" s="412">
        <v>110</v>
      </c>
      <c r="O48" s="413">
        <v>0.73</v>
      </c>
      <c r="P48" s="410">
        <v>0.6</v>
      </c>
      <c r="Q48" s="486">
        <v>0.2</v>
      </c>
      <c r="R48" s="412">
        <v>29.6</v>
      </c>
      <c r="S48" s="402">
        <v>110</v>
      </c>
      <c r="T48" s="403">
        <v>0.73</v>
      </c>
      <c r="U48" s="8"/>
      <c r="V48" s="8"/>
    </row>
    <row r="49" hidden="1" spans="1:22">
      <c r="A49" s="323" t="s">
        <v>55</v>
      </c>
      <c r="B49" s="287"/>
      <c r="C49" s="321" t="s">
        <v>82</v>
      </c>
      <c r="D49" s="295"/>
      <c r="E49" s="291"/>
      <c r="F49" s="292">
        <v>25</v>
      </c>
      <c r="G49" s="291">
        <v>25</v>
      </c>
      <c r="H49" s="293" t="e">
        <f t="shared" si="3"/>
        <v>#REF!</v>
      </c>
      <c r="I49" s="291"/>
      <c r="J49" s="369"/>
      <c r="K49" s="401"/>
      <c r="L49" s="402"/>
      <c r="M49" s="402"/>
      <c r="N49" s="402"/>
      <c r="O49" s="403"/>
      <c r="P49" s="404"/>
      <c r="Q49" s="478"/>
      <c r="R49" s="402"/>
      <c r="S49" s="402"/>
      <c r="T49" s="403"/>
      <c r="U49" s="8"/>
      <c r="V49" s="8"/>
    </row>
    <row r="50" hidden="1" spans="1:22">
      <c r="A50" s="323" t="s">
        <v>30</v>
      </c>
      <c r="B50" s="287"/>
      <c r="C50" s="321" t="s">
        <v>33</v>
      </c>
      <c r="D50" s="295"/>
      <c r="E50" s="291"/>
      <c r="F50" s="292">
        <v>12</v>
      </c>
      <c r="G50" s="291">
        <v>12</v>
      </c>
      <c r="H50" s="293" t="e">
        <f t="shared" si="3"/>
        <v>#REF!</v>
      </c>
      <c r="I50" s="291">
        <f>D48*E48/1000</f>
        <v>0</v>
      </c>
      <c r="J50" s="369"/>
      <c r="K50" s="401"/>
      <c r="L50" s="402"/>
      <c r="M50" s="402"/>
      <c r="N50" s="402"/>
      <c r="O50" s="403"/>
      <c r="P50" s="404"/>
      <c r="Q50" s="478"/>
      <c r="R50" s="402"/>
      <c r="S50" s="402"/>
      <c r="T50" s="403"/>
      <c r="U50" s="8"/>
      <c r="V50" s="8"/>
    </row>
    <row r="51" hidden="1" spans="1:22">
      <c r="A51" s="323"/>
      <c r="B51" s="287"/>
      <c r="C51" s="321" t="s">
        <v>25</v>
      </c>
      <c r="D51" s="295"/>
      <c r="E51" s="291"/>
      <c r="F51" s="292">
        <v>200</v>
      </c>
      <c r="G51" s="291">
        <v>200</v>
      </c>
      <c r="H51" s="293" t="e">
        <f t="shared" si="3"/>
        <v>#REF!</v>
      </c>
      <c r="I51" s="291" t="s">
        <v>32</v>
      </c>
      <c r="J51" s="369"/>
      <c r="K51" s="401"/>
      <c r="L51" s="402"/>
      <c r="M51" s="402"/>
      <c r="N51" s="402"/>
      <c r="O51" s="403"/>
      <c r="P51" s="404"/>
      <c r="Q51" s="478"/>
      <c r="R51" s="402"/>
      <c r="S51" s="402"/>
      <c r="T51" s="403"/>
      <c r="U51" s="8"/>
      <c r="V51" s="8"/>
    </row>
    <row r="52" hidden="1" spans="1:22">
      <c r="A52" s="323" t="s">
        <v>83</v>
      </c>
      <c r="B52" s="287"/>
      <c r="C52" s="321"/>
      <c r="D52" s="295"/>
      <c r="E52" s="291"/>
      <c r="F52" s="292"/>
      <c r="G52" s="291"/>
      <c r="H52" s="293"/>
      <c r="I52" s="291"/>
      <c r="J52" s="369"/>
      <c r="K52" s="401"/>
      <c r="L52" s="402"/>
      <c r="M52" s="402"/>
      <c r="N52" s="402"/>
      <c r="O52" s="403"/>
      <c r="P52" s="404"/>
      <c r="Q52" s="478"/>
      <c r="R52" s="402"/>
      <c r="S52" s="402"/>
      <c r="T52" s="403"/>
      <c r="U52" s="8"/>
      <c r="V52" s="8"/>
    </row>
    <row r="53" spans="1:22">
      <c r="A53" s="323" t="s">
        <v>42</v>
      </c>
      <c r="B53" s="287"/>
      <c r="C53" s="324" t="s">
        <v>84</v>
      </c>
      <c r="D53" s="295">
        <v>40</v>
      </c>
      <c r="E53" s="291"/>
      <c r="F53" s="292">
        <v>50</v>
      </c>
      <c r="G53" s="291">
        <v>50</v>
      </c>
      <c r="H53" s="293" t="e">
        <f t="shared" ref="H53:H85" si="13">F53*$E$5/1000</f>
        <v>#REF!</v>
      </c>
      <c r="I53" s="291"/>
      <c r="J53" s="369">
        <v>60</v>
      </c>
      <c r="K53" s="401">
        <v>2.8</v>
      </c>
      <c r="L53" s="402">
        <v>0.51</v>
      </c>
      <c r="M53" s="402">
        <v>6.5</v>
      </c>
      <c r="N53" s="402">
        <v>90</v>
      </c>
      <c r="O53" s="403">
        <v>0</v>
      </c>
      <c r="P53" s="404">
        <f>K53*1.5</f>
        <v>4.2</v>
      </c>
      <c r="Q53" s="480">
        <f t="shared" ref="Q53:T54" si="14">L53*1.5</f>
        <v>0.765</v>
      </c>
      <c r="R53" s="403">
        <f t="shared" si="14"/>
        <v>9.75</v>
      </c>
      <c r="S53" s="403">
        <f t="shared" si="14"/>
        <v>135</v>
      </c>
      <c r="T53" s="403">
        <f t="shared" si="14"/>
        <v>0</v>
      </c>
      <c r="U53" s="8"/>
      <c r="V53" s="8"/>
    </row>
    <row r="54" ht="15.75" spans="1:20">
      <c r="A54" s="328" t="s">
        <v>42</v>
      </c>
      <c r="B54" s="329"/>
      <c r="C54" s="330" t="s">
        <v>37</v>
      </c>
      <c r="D54" s="331">
        <v>20</v>
      </c>
      <c r="E54" s="332"/>
      <c r="F54" s="303">
        <v>50</v>
      </c>
      <c r="G54" s="332">
        <v>50</v>
      </c>
      <c r="H54" s="333" t="e">
        <f t="shared" si="13"/>
        <v>#REF!</v>
      </c>
      <c r="I54" s="414"/>
      <c r="J54" s="415">
        <v>30</v>
      </c>
      <c r="K54" s="416">
        <v>1</v>
      </c>
      <c r="L54" s="417">
        <v>0.7</v>
      </c>
      <c r="M54" s="417">
        <v>4.6</v>
      </c>
      <c r="N54" s="417">
        <v>97.5</v>
      </c>
      <c r="O54" s="418">
        <v>0</v>
      </c>
      <c r="P54" s="419">
        <f>K54*1.5</f>
        <v>1.5</v>
      </c>
      <c r="Q54" s="487">
        <f t="shared" si="14"/>
        <v>1.05</v>
      </c>
      <c r="R54" s="418">
        <f t="shared" si="14"/>
        <v>6.9</v>
      </c>
      <c r="S54" s="418">
        <f t="shared" si="14"/>
        <v>146.25</v>
      </c>
      <c r="T54" s="488">
        <f t="shared" si="14"/>
        <v>0</v>
      </c>
    </row>
    <row r="55" ht="15.75" spans="1:20">
      <c r="A55" s="305"/>
      <c r="B55" s="305"/>
      <c r="C55" s="334" t="s">
        <v>47</v>
      </c>
      <c r="D55" s="335"/>
      <c r="E55" s="308"/>
      <c r="F55" s="307"/>
      <c r="G55" s="308"/>
      <c r="H55" s="309" t="e">
        <f t="shared" si="13"/>
        <v>#REF!</v>
      </c>
      <c r="I55" s="420"/>
      <c r="J55" s="421"/>
      <c r="K55" s="422">
        <f>SUM(K24:K54)</f>
        <v>28.83</v>
      </c>
      <c r="L55" s="422">
        <f t="shared" ref="L55:T55" si="15">SUM(L24:L54)</f>
        <v>22.48</v>
      </c>
      <c r="M55" s="422">
        <f t="shared" si="15"/>
        <v>85.26</v>
      </c>
      <c r="N55" s="422">
        <f t="shared" si="15"/>
        <v>990.9</v>
      </c>
      <c r="O55" s="422">
        <f t="shared" si="15"/>
        <v>43.84</v>
      </c>
      <c r="P55" s="422">
        <f t="shared" si="15"/>
        <v>35.36</v>
      </c>
      <c r="Q55" s="422">
        <f t="shared" si="15"/>
        <v>27.075</v>
      </c>
      <c r="R55" s="422">
        <f t="shared" si="15"/>
        <v>107.74</v>
      </c>
      <c r="S55" s="422">
        <f t="shared" si="15"/>
        <v>1242.8</v>
      </c>
      <c r="T55" s="422">
        <f t="shared" si="15"/>
        <v>62.5695</v>
      </c>
    </row>
    <row r="56" spans="1:20">
      <c r="A56" s="336"/>
      <c r="B56" s="337" t="s">
        <v>85</v>
      </c>
      <c r="C56" s="338"/>
      <c r="D56" s="339"/>
      <c r="E56" s="340"/>
      <c r="F56" s="340"/>
      <c r="G56" s="340"/>
      <c r="H56" s="319"/>
      <c r="I56" s="340"/>
      <c r="J56" s="423"/>
      <c r="K56" s="424"/>
      <c r="L56" s="425"/>
      <c r="M56" s="425"/>
      <c r="N56" s="425"/>
      <c r="O56" s="426"/>
      <c r="P56" s="427"/>
      <c r="Q56" s="489"/>
      <c r="R56" s="490"/>
      <c r="S56" s="490"/>
      <c r="T56" s="491"/>
    </row>
    <row r="57" spans="1:20">
      <c r="A57" s="287" t="s">
        <v>26</v>
      </c>
      <c r="B57" s="287"/>
      <c r="C57" s="289" t="s">
        <v>86</v>
      </c>
      <c r="D57" s="290">
        <v>200</v>
      </c>
      <c r="E57" s="291">
        <v>200</v>
      </c>
      <c r="F57" s="291">
        <v>200</v>
      </c>
      <c r="G57" s="291">
        <v>200</v>
      </c>
      <c r="H57" s="291">
        <v>200</v>
      </c>
      <c r="I57" s="291">
        <v>200</v>
      </c>
      <c r="J57" s="369">
        <v>200</v>
      </c>
      <c r="K57" s="401">
        <v>5.6</v>
      </c>
      <c r="L57" s="412">
        <v>6.4</v>
      </c>
      <c r="M57" s="402">
        <v>8.2</v>
      </c>
      <c r="N57" s="402">
        <v>117</v>
      </c>
      <c r="O57" s="403">
        <v>0.21</v>
      </c>
      <c r="P57" s="428">
        <f>K57</f>
        <v>5.6</v>
      </c>
      <c r="Q57" s="401">
        <f t="shared" ref="Q57:S58" si="16">L57</f>
        <v>6.4</v>
      </c>
      <c r="R57" s="402">
        <f t="shared" si="16"/>
        <v>8.2</v>
      </c>
      <c r="S57" s="402">
        <f t="shared" si="16"/>
        <v>117</v>
      </c>
      <c r="T57" s="479">
        <v>0.21</v>
      </c>
    </row>
    <row r="58" ht="15.75" spans="1:20">
      <c r="A58" s="300" t="s">
        <v>87</v>
      </c>
      <c r="B58" s="300"/>
      <c r="C58" s="301" t="s">
        <v>88</v>
      </c>
      <c r="D58" s="302">
        <v>40</v>
      </c>
      <c r="E58" s="303">
        <v>20</v>
      </c>
      <c r="F58" s="303">
        <v>20</v>
      </c>
      <c r="G58" s="303">
        <v>20</v>
      </c>
      <c r="H58" s="303">
        <v>20</v>
      </c>
      <c r="I58" s="303">
        <v>20</v>
      </c>
      <c r="J58" s="387">
        <v>40</v>
      </c>
      <c r="K58" s="429">
        <v>1.5</v>
      </c>
      <c r="L58" s="430">
        <v>1.9</v>
      </c>
      <c r="M58" s="402">
        <v>34.8</v>
      </c>
      <c r="N58" s="430">
        <v>90</v>
      </c>
      <c r="O58" s="431"/>
      <c r="P58" s="432">
        <f>K58</f>
        <v>1.5</v>
      </c>
      <c r="Q58" s="492">
        <f t="shared" si="16"/>
        <v>1.9</v>
      </c>
      <c r="R58" s="493">
        <f t="shared" si="16"/>
        <v>34.8</v>
      </c>
      <c r="S58" s="493">
        <f t="shared" si="16"/>
        <v>90</v>
      </c>
      <c r="T58" s="494">
        <f t="shared" ref="T58" si="17">O58</f>
        <v>0</v>
      </c>
    </row>
    <row r="59" ht="15.75" spans="1:20">
      <c r="A59" s="305"/>
      <c r="B59" s="305"/>
      <c r="C59" s="334" t="s">
        <v>47</v>
      </c>
      <c r="D59" s="341"/>
      <c r="E59" s="307"/>
      <c r="F59" s="307"/>
      <c r="G59" s="307"/>
      <c r="H59" s="307"/>
      <c r="I59" s="307"/>
      <c r="J59" s="433"/>
      <c r="K59" s="434">
        <f>SUM(K57:K58)</f>
        <v>7.1</v>
      </c>
      <c r="L59" s="392">
        <f t="shared" ref="L59:T59" si="18">SUM(L57:L58)</f>
        <v>8.3</v>
      </c>
      <c r="M59" s="435">
        <f t="shared" si="18"/>
        <v>43</v>
      </c>
      <c r="N59" s="435">
        <f t="shared" si="18"/>
        <v>207</v>
      </c>
      <c r="O59" s="436">
        <f t="shared" si="18"/>
        <v>0.21</v>
      </c>
      <c r="P59" s="437">
        <f t="shared" si="18"/>
        <v>7.1</v>
      </c>
      <c r="Q59" s="495">
        <f t="shared" si="18"/>
        <v>8.3</v>
      </c>
      <c r="R59" s="496">
        <f t="shared" si="18"/>
        <v>43</v>
      </c>
      <c r="S59" s="496">
        <f t="shared" si="18"/>
        <v>207</v>
      </c>
      <c r="T59" s="497">
        <f t="shared" si="18"/>
        <v>0.21</v>
      </c>
    </row>
    <row r="60" ht="15.75" spans="1:20">
      <c r="A60" s="342"/>
      <c r="B60" s="342"/>
      <c r="C60" s="343" t="s">
        <v>89</v>
      </c>
      <c r="D60" s="344"/>
      <c r="E60" s="345"/>
      <c r="F60" s="345"/>
      <c r="G60" s="345"/>
      <c r="H60" s="309" t="e">
        <f t="shared" si="13"/>
        <v>#REF!</v>
      </c>
      <c r="I60" s="345"/>
      <c r="J60" s="438"/>
      <c r="K60" s="439">
        <f t="shared" ref="K60:T60" si="19">K22+K55+K59</f>
        <v>65.33</v>
      </c>
      <c r="L60" s="439">
        <f t="shared" si="19"/>
        <v>54.68</v>
      </c>
      <c r="M60" s="439">
        <f t="shared" si="19"/>
        <v>212.09</v>
      </c>
      <c r="N60" s="439">
        <f t="shared" si="19"/>
        <v>1782.65</v>
      </c>
      <c r="O60" s="440">
        <f t="shared" si="19"/>
        <v>66.86</v>
      </c>
      <c r="P60" s="441">
        <f t="shared" si="19"/>
        <v>82.11</v>
      </c>
      <c r="Q60" s="498">
        <f t="shared" si="19"/>
        <v>67.025</v>
      </c>
      <c r="R60" s="439">
        <f t="shared" si="19"/>
        <v>241.235</v>
      </c>
      <c r="S60" s="439">
        <f t="shared" si="19"/>
        <v>2132.925</v>
      </c>
      <c r="T60" s="441">
        <f t="shared" si="19"/>
        <v>85.6595</v>
      </c>
    </row>
    <row r="61" ht="19.5" spans="1:20">
      <c r="A61" s="346"/>
      <c r="B61" s="346"/>
      <c r="C61" s="347"/>
      <c r="D61" s="348" t="s">
        <v>90</v>
      </c>
      <c r="E61" s="349" t="s">
        <v>90</v>
      </c>
      <c r="F61" s="350"/>
      <c r="G61" s="350"/>
      <c r="H61" s="351" t="e">
        <f t="shared" si="13"/>
        <v>#REF!</v>
      </c>
      <c r="I61" s="350"/>
      <c r="J61" s="442"/>
      <c r="K61" s="443"/>
      <c r="L61" s="444"/>
      <c r="M61" s="444"/>
      <c r="N61" s="444"/>
      <c r="O61" s="445"/>
      <c r="P61" s="347"/>
      <c r="Q61" s="499"/>
      <c r="R61" s="444"/>
      <c r="S61" s="444"/>
      <c r="T61" s="500"/>
    </row>
    <row r="62" ht="29.25" customHeight="1" spans="1:20">
      <c r="A62" s="275" t="s">
        <v>2</v>
      </c>
      <c r="B62" s="276" t="s">
        <v>3</v>
      </c>
      <c r="C62" s="352" t="s">
        <v>4</v>
      </c>
      <c r="D62" s="278" t="s">
        <v>17</v>
      </c>
      <c r="E62" s="279" t="s">
        <v>6</v>
      </c>
      <c r="F62" s="279" t="s">
        <v>7</v>
      </c>
      <c r="G62" s="279" t="s">
        <v>8</v>
      </c>
      <c r="H62" s="309" t="e">
        <f t="shared" si="13"/>
        <v>#VALUE!</v>
      </c>
      <c r="I62" s="279"/>
      <c r="J62" s="446" t="s">
        <v>17</v>
      </c>
      <c r="K62" s="447" t="s">
        <v>11</v>
      </c>
      <c r="L62" s="448" t="s">
        <v>12</v>
      </c>
      <c r="M62" s="448" t="s">
        <v>13</v>
      </c>
      <c r="N62" s="449" t="s">
        <v>14</v>
      </c>
      <c r="O62" s="450" t="s">
        <v>15</v>
      </c>
      <c r="P62" s="352" t="s">
        <v>11</v>
      </c>
      <c r="Q62" s="501" t="s">
        <v>12</v>
      </c>
      <c r="R62" s="448" t="s">
        <v>13</v>
      </c>
      <c r="S62" s="449" t="s">
        <v>14</v>
      </c>
      <c r="T62" s="502" t="s">
        <v>15</v>
      </c>
    </row>
    <row r="63" spans="1:20">
      <c r="A63" s="314"/>
      <c r="B63" s="353" t="s">
        <v>16</v>
      </c>
      <c r="C63" s="354"/>
      <c r="D63" s="355">
        <v>1</v>
      </c>
      <c r="E63" s="356"/>
      <c r="F63" s="356"/>
      <c r="G63" s="356"/>
      <c r="H63" s="319" t="e">
        <f t="shared" si="13"/>
        <v>#REF!</v>
      </c>
      <c r="I63" s="356"/>
      <c r="J63" s="451"/>
      <c r="K63" s="452"/>
      <c r="L63" s="453"/>
      <c r="M63" s="453"/>
      <c r="N63" s="49"/>
      <c r="O63" s="454"/>
      <c r="P63" s="455"/>
      <c r="Q63" s="503"/>
      <c r="R63" s="453"/>
      <c r="S63" s="49"/>
      <c r="T63" s="504"/>
    </row>
    <row r="64" spans="1:20">
      <c r="A64" s="288" t="s">
        <v>91</v>
      </c>
      <c r="B64" s="288"/>
      <c r="C64" s="289" t="s">
        <v>92</v>
      </c>
      <c r="D64" s="290">
        <v>250</v>
      </c>
      <c r="E64" s="291" t="e">
        <f>#REF!</f>
        <v>#REF!</v>
      </c>
      <c r="F64" s="292"/>
      <c r="G64" s="291"/>
      <c r="H64" s="293"/>
      <c r="I64" s="291"/>
      <c r="J64" s="384">
        <v>250</v>
      </c>
      <c r="K64" s="370">
        <v>6.3</v>
      </c>
      <c r="L64" s="25">
        <v>6</v>
      </c>
      <c r="M64" s="25">
        <v>45.7</v>
      </c>
      <c r="N64" s="25">
        <v>286</v>
      </c>
      <c r="O64" s="65">
        <v>0.65</v>
      </c>
      <c r="P64" s="456">
        <v>8.5</v>
      </c>
      <c r="Q64" s="505">
        <v>7.9</v>
      </c>
      <c r="R64" s="506">
        <f t="shared" ref="R64:T64" si="20">M64*1.67</f>
        <v>76.319</v>
      </c>
      <c r="S64" s="506">
        <f t="shared" si="20"/>
        <v>477.62</v>
      </c>
      <c r="T64" s="507">
        <f t="shared" si="20"/>
        <v>1.0855</v>
      </c>
    </row>
    <row r="65" hidden="1" spans="1:20">
      <c r="A65" s="281"/>
      <c r="B65" s="287"/>
      <c r="C65" s="294" t="s">
        <v>93</v>
      </c>
      <c r="D65" s="290">
        <v>200</v>
      </c>
      <c r="E65" s="291">
        <v>200</v>
      </c>
      <c r="F65" s="291">
        <v>200</v>
      </c>
      <c r="G65" s="291">
        <v>200</v>
      </c>
      <c r="H65" s="291">
        <v>200</v>
      </c>
      <c r="I65" s="291">
        <v>200</v>
      </c>
      <c r="J65" s="369">
        <v>200</v>
      </c>
      <c r="K65" s="372"/>
      <c r="L65" s="28"/>
      <c r="M65" s="28"/>
      <c r="N65" s="28"/>
      <c r="O65" s="75"/>
      <c r="P65" s="373"/>
      <c r="Q65" s="124"/>
      <c r="R65" s="28"/>
      <c r="S65" s="28"/>
      <c r="T65" s="590"/>
    </row>
    <row r="66" hidden="1" spans="1:20">
      <c r="A66" s="287" t="s">
        <v>21</v>
      </c>
      <c r="B66" s="287"/>
      <c r="C66" s="294" t="s">
        <v>22</v>
      </c>
      <c r="D66" s="290">
        <v>200</v>
      </c>
      <c r="E66" s="291">
        <v>200</v>
      </c>
      <c r="F66" s="291">
        <v>200</v>
      </c>
      <c r="G66" s="291">
        <v>200</v>
      </c>
      <c r="H66" s="291">
        <v>200</v>
      </c>
      <c r="I66" s="291">
        <v>200</v>
      </c>
      <c r="J66" s="369">
        <v>200</v>
      </c>
      <c r="K66" s="372"/>
      <c r="L66" s="28"/>
      <c r="M66" s="28"/>
      <c r="N66" s="28"/>
      <c r="O66" s="75"/>
      <c r="P66" s="373"/>
      <c r="Q66" s="124"/>
      <c r="R66" s="28"/>
      <c r="S66" s="28"/>
      <c r="T66" s="590"/>
    </row>
    <row r="67" hidden="1" spans="1:20">
      <c r="A67" s="288"/>
      <c r="B67" s="288"/>
      <c r="C67" s="294" t="s">
        <v>23</v>
      </c>
      <c r="D67" s="290">
        <v>200</v>
      </c>
      <c r="E67" s="291">
        <v>200</v>
      </c>
      <c r="F67" s="291">
        <v>200</v>
      </c>
      <c r="G67" s="291">
        <v>200</v>
      </c>
      <c r="H67" s="291">
        <v>200</v>
      </c>
      <c r="I67" s="291">
        <v>200</v>
      </c>
      <c r="J67" s="369">
        <v>200</v>
      </c>
      <c r="K67" s="372"/>
      <c r="L67" s="28"/>
      <c r="M67" s="28"/>
      <c r="N67" s="28"/>
      <c r="O67" s="75"/>
      <c r="P67" s="373"/>
      <c r="Q67" s="124"/>
      <c r="R67" s="28"/>
      <c r="S67" s="28"/>
      <c r="T67" s="590"/>
    </row>
    <row r="68" hidden="1" spans="1:20">
      <c r="A68" s="288"/>
      <c r="B68" s="288"/>
      <c r="C68" s="294" t="s">
        <v>24</v>
      </c>
      <c r="D68" s="290">
        <v>200</v>
      </c>
      <c r="E68" s="291">
        <v>200</v>
      </c>
      <c r="F68" s="291">
        <v>200</v>
      </c>
      <c r="G68" s="291">
        <v>200</v>
      </c>
      <c r="H68" s="291">
        <v>200</v>
      </c>
      <c r="I68" s="291">
        <v>200</v>
      </c>
      <c r="J68" s="369">
        <v>200</v>
      </c>
      <c r="K68" s="372"/>
      <c r="L68" s="28"/>
      <c r="M68" s="28"/>
      <c r="N68" s="28"/>
      <c r="O68" s="75"/>
      <c r="P68" s="373"/>
      <c r="Q68" s="124"/>
      <c r="R68" s="28"/>
      <c r="S68" s="28"/>
      <c r="T68" s="590"/>
    </row>
    <row r="69" hidden="1" spans="1:20">
      <c r="A69" s="288"/>
      <c r="B69" s="288"/>
      <c r="C69" s="294" t="s">
        <v>25</v>
      </c>
      <c r="D69" s="290">
        <v>200</v>
      </c>
      <c r="E69" s="291">
        <v>200</v>
      </c>
      <c r="F69" s="291">
        <v>200</v>
      </c>
      <c r="G69" s="291">
        <v>200</v>
      </c>
      <c r="H69" s="291">
        <v>200</v>
      </c>
      <c r="I69" s="291">
        <v>200</v>
      </c>
      <c r="J69" s="369">
        <v>200</v>
      </c>
      <c r="K69" s="372"/>
      <c r="L69" s="28"/>
      <c r="M69" s="28"/>
      <c r="N69" s="28"/>
      <c r="O69" s="75"/>
      <c r="P69" s="373"/>
      <c r="Q69" s="124"/>
      <c r="R69" s="28"/>
      <c r="S69" s="28"/>
      <c r="T69" s="590"/>
    </row>
    <row r="70" spans="1:20">
      <c r="A70" s="287" t="s">
        <v>94</v>
      </c>
      <c r="B70" s="287"/>
      <c r="C70" s="296" t="s">
        <v>95</v>
      </c>
      <c r="D70" s="290">
        <v>200</v>
      </c>
      <c r="E70" s="291">
        <v>200</v>
      </c>
      <c r="F70" s="291">
        <v>200</v>
      </c>
      <c r="G70" s="291">
        <v>200</v>
      </c>
      <c r="H70" s="291">
        <v>200</v>
      </c>
      <c r="I70" s="291">
        <v>200</v>
      </c>
      <c r="J70" s="369">
        <v>200</v>
      </c>
      <c r="K70" s="370">
        <v>4</v>
      </c>
      <c r="L70" s="25">
        <v>4</v>
      </c>
      <c r="M70" s="161">
        <v>31.7</v>
      </c>
      <c r="N70" s="161">
        <v>156</v>
      </c>
      <c r="O70" s="65">
        <v>0.54</v>
      </c>
      <c r="P70" s="371">
        <f>K70</f>
        <v>4</v>
      </c>
      <c r="Q70" s="591">
        <f t="shared" ref="Q70:S70" si="21">L70</f>
        <v>4</v>
      </c>
      <c r="R70" s="25">
        <f t="shared" si="21"/>
        <v>31.7</v>
      </c>
      <c r="S70" s="25">
        <f t="shared" si="21"/>
        <v>156</v>
      </c>
      <c r="T70" s="465">
        <v>0.54</v>
      </c>
    </row>
    <row r="71" hidden="1" spans="1:20">
      <c r="A71" s="287" t="s">
        <v>96</v>
      </c>
      <c r="B71" s="287"/>
      <c r="C71" s="294" t="s">
        <v>97</v>
      </c>
      <c r="D71" s="295"/>
      <c r="E71" s="291"/>
      <c r="F71" s="291">
        <v>5</v>
      </c>
      <c r="G71" s="291">
        <v>5</v>
      </c>
      <c r="H71" s="293" t="e">
        <f t="shared" si="13"/>
        <v>#REF!</v>
      </c>
      <c r="I71" s="291"/>
      <c r="J71" s="369"/>
      <c r="K71" s="370"/>
      <c r="L71" s="25"/>
      <c r="M71" s="25"/>
      <c r="N71" s="25"/>
      <c r="O71" s="534"/>
      <c r="P71" s="371"/>
      <c r="Q71" s="591"/>
      <c r="R71" s="25"/>
      <c r="S71" s="25"/>
      <c r="T71" s="592"/>
    </row>
    <row r="72" hidden="1" spans="1:20">
      <c r="A72" s="287" t="s">
        <v>30</v>
      </c>
      <c r="B72" s="287"/>
      <c r="C72" s="294" t="s">
        <v>22</v>
      </c>
      <c r="D72" s="295"/>
      <c r="E72" s="291"/>
      <c r="F72" s="291">
        <v>100</v>
      </c>
      <c r="G72" s="291">
        <v>100</v>
      </c>
      <c r="H72" s="293" t="e">
        <f t="shared" si="13"/>
        <v>#REF!</v>
      </c>
      <c r="I72" s="291"/>
      <c r="J72" s="369"/>
      <c r="K72" s="370"/>
      <c r="L72" s="25"/>
      <c r="M72" s="25"/>
      <c r="N72" s="25"/>
      <c r="O72" s="534"/>
      <c r="P72" s="371"/>
      <c r="Q72" s="591"/>
      <c r="R72" s="25"/>
      <c r="S72" s="25"/>
      <c r="T72" s="592"/>
    </row>
    <row r="73" hidden="1" spans="1:20">
      <c r="A73" s="287"/>
      <c r="B73" s="287"/>
      <c r="C73" s="294" t="s">
        <v>25</v>
      </c>
      <c r="D73" s="295"/>
      <c r="E73" s="291"/>
      <c r="F73" s="291">
        <v>110</v>
      </c>
      <c r="G73" s="291">
        <v>110</v>
      </c>
      <c r="H73" s="293" t="e">
        <f t="shared" si="13"/>
        <v>#REF!</v>
      </c>
      <c r="I73" s="291"/>
      <c r="J73" s="369"/>
      <c r="K73" s="370"/>
      <c r="L73" s="25"/>
      <c r="M73" s="25"/>
      <c r="N73" s="25"/>
      <c r="O73" s="534"/>
      <c r="P73" s="371"/>
      <c r="Q73" s="591"/>
      <c r="R73" s="25"/>
      <c r="S73" s="25"/>
      <c r="T73" s="592"/>
    </row>
    <row r="74" hidden="1" spans="1:20">
      <c r="A74" s="287"/>
      <c r="B74" s="287"/>
      <c r="C74" s="294" t="s">
        <v>33</v>
      </c>
      <c r="D74" s="295"/>
      <c r="E74" s="291"/>
      <c r="F74" s="291">
        <v>10</v>
      </c>
      <c r="G74" s="291">
        <v>10</v>
      </c>
      <c r="H74" s="293" t="e">
        <f t="shared" si="13"/>
        <v>#REF!</v>
      </c>
      <c r="I74" s="291"/>
      <c r="J74" s="369"/>
      <c r="K74" s="370"/>
      <c r="L74" s="25"/>
      <c r="M74" s="25"/>
      <c r="N74" s="25"/>
      <c r="O74" s="534"/>
      <c r="P74" s="371"/>
      <c r="Q74" s="591"/>
      <c r="R74" s="25"/>
      <c r="S74" s="25"/>
      <c r="T74" s="592"/>
    </row>
    <row r="75" spans="1:20">
      <c r="A75" s="287" t="s">
        <v>38</v>
      </c>
      <c r="B75" s="287"/>
      <c r="C75" s="289" t="s">
        <v>98</v>
      </c>
      <c r="D75" s="295">
        <v>40</v>
      </c>
      <c r="E75" s="292">
        <v>40</v>
      </c>
      <c r="F75" s="292">
        <v>40</v>
      </c>
      <c r="G75" s="292">
        <v>40</v>
      </c>
      <c r="H75" s="292">
        <v>40</v>
      </c>
      <c r="I75" s="292">
        <v>40</v>
      </c>
      <c r="J75" s="535">
        <v>40</v>
      </c>
      <c r="K75" s="370">
        <v>18.5</v>
      </c>
      <c r="L75" s="25">
        <v>14.5</v>
      </c>
      <c r="M75" s="69">
        <v>45</v>
      </c>
      <c r="N75" s="69">
        <v>62.8</v>
      </c>
      <c r="O75" s="70">
        <v>0.27</v>
      </c>
      <c r="P75" s="536">
        <f>K75</f>
        <v>18.5</v>
      </c>
      <c r="Q75" s="536">
        <f t="shared" ref="Q75:T75" si="22">L75</f>
        <v>14.5</v>
      </c>
      <c r="R75" s="536">
        <f t="shared" si="22"/>
        <v>45</v>
      </c>
      <c r="S75" s="536">
        <f t="shared" si="22"/>
        <v>62.8</v>
      </c>
      <c r="T75" s="536">
        <f t="shared" si="22"/>
        <v>0.27</v>
      </c>
    </row>
    <row r="76" hidden="1" spans="1:20">
      <c r="A76" s="287" t="s">
        <v>99</v>
      </c>
      <c r="B76" s="287"/>
      <c r="C76" s="294" t="s">
        <v>100</v>
      </c>
      <c r="D76" s="295"/>
      <c r="E76" s="291"/>
      <c r="F76" s="291">
        <v>21</v>
      </c>
      <c r="G76" s="291">
        <v>20</v>
      </c>
      <c r="H76" s="293" t="e">
        <f t="shared" si="13"/>
        <v>#REF!</v>
      </c>
      <c r="I76" s="291"/>
      <c r="J76" s="369"/>
      <c r="K76" s="370"/>
      <c r="L76" s="25"/>
      <c r="M76" s="25"/>
      <c r="N76" s="25"/>
      <c r="O76" s="65"/>
      <c r="P76" s="371"/>
      <c r="Q76" s="591"/>
      <c r="R76" s="25"/>
      <c r="S76" s="25"/>
      <c r="T76" s="465"/>
    </row>
    <row r="77" hidden="1" spans="1:20">
      <c r="A77" s="287"/>
      <c r="B77" s="287"/>
      <c r="C77" s="294" t="s">
        <v>24</v>
      </c>
      <c r="D77" s="295"/>
      <c r="E77" s="291"/>
      <c r="F77" s="291">
        <v>10</v>
      </c>
      <c r="G77" s="291">
        <v>10</v>
      </c>
      <c r="H77" s="293" t="e">
        <f t="shared" si="13"/>
        <v>#REF!</v>
      </c>
      <c r="I77" s="291"/>
      <c r="J77" s="369"/>
      <c r="K77" s="370"/>
      <c r="L77" s="25"/>
      <c r="M77" s="25"/>
      <c r="N77" s="25"/>
      <c r="O77" s="65"/>
      <c r="P77" s="371"/>
      <c r="Q77" s="591"/>
      <c r="R77" s="25"/>
      <c r="S77" s="25"/>
      <c r="T77" s="465"/>
    </row>
    <row r="78" hidden="1" spans="1:20">
      <c r="A78" s="287"/>
      <c r="B78" s="287"/>
      <c r="C78" s="294" t="s">
        <v>37</v>
      </c>
      <c r="D78" s="295"/>
      <c r="E78" s="291"/>
      <c r="F78" s="291">
        <v>30</v>
      </c>
      <c r="G78" s="291">
        <v>30</v>
      </c>
      <c r="H78" s="293" t="e">
        <f t="shared" si="13"/>
        <v>#REF!</v>
      </c>
      <c r="I78" s="291"/>
      <c r="J78" s="369"/>
      <c r="K78" s="537"/>
      <c r="L78" s="71"/>
      <c r="M78" s="71"/>
      <c r="N78" s="71"/>
      <c r="O78" s="72"/>
      <c r="P78" s="538"/>
      <c r="Q78" s="593"/>
      <c r="R78" s="71"/>
      <c r="S78" s="71"/>
      <c r="T78" s="594"/>
    </row>
    <row r="79" spans="1:20">
      <c r="A79" s="287" t="s">
        <v>42</v>
      </c>
      <c r="B79" s="287"/>
      <c r="C79" s="289" t="s">
        <v>37</v>
      </c>
      <c r="D79" s="295">
        <v>30</v>
      </c>
      <c r="E79" s="291"/>
      <c r="F79" s="292">
        <v>20</v>
      </c>
      <c r="G79" s="291">
        <v>20</v>
      </c>
      <c r="H79" s="293" t="e">
        <f>F79*#REF!/1000</f>
        <v>#REF!</v>
      </c>
      <c r="I79" s="291"/>
      <c r="J79" s="369">
        <v>40</v>
      </c>
      <c r="K79" s="385">
        <v>2</v>
      </c>
      <c r="L79" s="69">
        <v>0.35</v>
      </c>
      <c r="M79" s="69">
        <v>0.33</v>
      </c>
      <c r="N79" s="69">
        <v>48.75</v>
      </c>
      <c r="O79" s="70"/>
      <c r="P79" s="386">
        <f>K79*1.5</f>
        <v>3</v>
      </c>
      <c r="Q79" s="472">
        <f>L79*1.5</f>
        <v>0.525</v>
      </c>
      <c r="R79" s="473">
        <f>M79*1.5</f>
        <v>0.495</v>
      </c>
      <c r="S79" s="473">
        <f>N79*1.5</f>
        <v>73.125</v>
      </c>
      <c r="T79" s="474">
        <f>O79*1.5</f>
        <v>0</v>
      </c>
    </row>
    <row r="80" ht="15.75" spans="1:20">
      <c r="A80" s="300" t="s">
        <v>43</v>
      </c>
      <c r="B80" s="300"/>
      <c r="C80" s="301" t="s">
        <v>101</v>
      </c>
      <c r="D80" s="302" t="s">
        <v>45</v>
      </c>
      <c r="E80" s="303" t="s">
        <v>46</v>
      </c>
      <c r="F80" s="303" t="s">
        <v>46</v>
      </c>
      <c r="G80" s="303" t="s">
        <v>46</v>
      </c>
      <c r="H80" s="303" t="s">
        <v>46</v>
      </c>
      <c r="I80" s="303" t="s">
        <v>46</v>
      </c>
      <c r="J80" s="387" t="s">
        <v>45</v>
      </c>
      <c r="K80" s="388">
        <v>0.4</v>
      </c>
      <c r="L80" s="389">
        <v>0.3</v>
      </c>
      <c r="M80" s="389">
        <v>10.3</v>
      </c>
      <c r="N80" s="389">
        <v>46</v>
      </c>
      <c r="O80" s="390">
        <v>22.02</v>
      </c>
      <c r="P80" s="391">
        <v>0.4</v>
      </c>
      <c r="Q80" s="475">
        <v>0.3</v>
      </c>
      <c r="R80" s="389">
        <v>10.3</v>
      </c>
      <c r="S80" s="389">
        <v>46</v>
      </c>
      <c r="T80" s="476">
        <v>22.02</v>
      </c>
    </row>
    <row r="81" ht="15.75" spans="1:20">
      <c r="A81" s="305"/>
      <c r="B81" s="305"/>
      <c r="C81" s="334" t="s">
        <v>47</v>
      </c>
      <c r="D81" s="341"/>
      <c r="E81" s="308"/>
      <c r="F81" s="307"/>
      <c r="G81" s="308"/>
      <c r="H81" s="309" t="e">
        <f t="shared" si="13"/>
        <v>#REF!</v>
      </c>
      <c r="I81" s="308"/>
      <c r="J81" s="539"/>
      <c r="K81" s="540">
        <f>SUM(K64:K80)</f>
        <v>31.2</v>
      </c>
      <c r="L81" s="541">
        <f t="shared" ref="L81:P81" si="23">SUM(L64:L80)</f>
        <v>25.15</v>
      </c>
      <c r="M81" s="541">
        <f t="shared" si="23"/>
        <v>133.03</v>
      </c>
      <c r="N81" s="541">
        <f t="shared" si="23"/>
        <v>599.55</v>
      </c>
      <c r="O81" s="542">
        <f t="shared" si="23"/>
        <v>23.48</v>
      </c>
      <c r="P81" s="543">
        <f t="shared" si="23"/>
        <v>34.4</v>
      </c>
      <c r="Q81" s="595">
        <f t="shared" ref="Q81:T81" si="24">SUM(Q64:Q80)</f>
        <v>27.225</v>
      </c>
      <c r="R81" s="541">
        <f t="shared" si="24"/>
        <v>163.814</v>
      </c>
      <c r="S81" s="541">
        <f t="shared" si="24"/>
        <v>815.545</v>
      </c>
      <c r="T81" s="596">
        <f t="shared" si="24"/>
        <v>23.9155</v>
      </c>
    </row>
    <row r="82" spans="1:20">
      <c r="A82" s="314"/>
      <c r="B82" s="508" t="s">
        <v>48</v>
      </c>
      <c r="C82" s="509"/>
      <c r="D82" s="316"/>
      <c r="E82" s="317"/>
      <c r="F82" s="318"/>
      <c r="G82" s="317"/>
      <c r="H82" s="319" t="e">
        <f t="shared" si="13"/>
        <v>#REF!</v>
      </c>
      <c r="I82" s="317"/>
      <c r="J82" s="396"/>
      <c r="K82" s="544"/>
      <c r="L82" s="545"/>
      <c r="M82" s="545"/>
      <c r="N82" s="545"/>
      <c r="O82" s="546"/>
      <c r="P82" s="547"/>
      <c r="Q82" s="597"/>
      <c r="R82" s="598"/>
      <c r="S82" s="598"/>
      <c r="T82" s="599"/>
    </row>
    <row r="83" spans="1:20">
      <c r="A83" s="287" t="s">
        <v>49</v>
      </c>
      <c r="B83" s="287"/>
      <c r="C83" s="289" t="s">
        <v>102</v>
      </c>
      <c r="D83" s="295">
        <v>80</v>
      </c>
      <c r="E83" s="291"/>
      <c r="F83" s="292"/>
      <c r="G83" s="291"/>
      <c r="H83" s="293" t="e">
        <f t="shared" si="13"/>
        <v>#REF!</v>
      </c>
      <c r="I83" s="291"/>
      <c r="J83" s="369">
        <v>100</v>
      </c>
      <c r="K83" s="370">
        <v>0.48</v>
      </c>
      <c r="L83" s="25">
        <v>0.12</v>
      </c>
      <c r="M83" s="25">
        <v>1.56</v>
      </c>
      <c r="N83" s="25">
        <v>18</v>
      </c>
      <c r="O83" s="65">
        <v>2.94</v>
      </c>
      <c r="P83" s="548">
        <f>K83*1.6</f>
        <v>0.768</v>
      </c>
      <c r="Q83" s="600">
        <f t="shared" ref="Q83:T83" si="25">L83*1.6</f>
        <v>0.192</v>
      </c>
      <c r="R83" s="601">
        <f t="shared" si="25"/>
        <v>2.496</v>
      </c>
      <c r="S83" s="601">
        <f t="shared" si="25"/>
        <v>28.8</v>
      </c>
      <c r="T83" s="602">
        <f t="shared" si="25"/>
        <v>4.704</v>
      </c>
    </row>
    <row r="84" hidden="1" spans="1:20">
      <c r="A84" s="281"/>
      <c r="B84" s="510"/>
      <c r="C84" s="294" t="s">
        <v>103</v>
      </c>
      <c r="D84" s="295"/>
      <c r="E84" s="291"/>
      <c r="F84" s="291">
        <v>113</v>
      </c>
      <c r="G84" s="291">
        <v>88</v>
      </c>
      <c r="H84" s="293" t="e">
        <f t="shared" si="13"/>
        <v>#REF!</v>
      </c>
      <c r="I84" s="291"/>
      <c r="J84" s="369"/>
      <c r="K84" s="370"/>
      <c r="L84" s="25"/>
      <c r="M84" s="25"/>
      <c r="N84" s="25"/>
      <c r="O84" s="65"/>
      <c r="P84" s="371"/>
      <c r="Q84" s="591"/>
      <c r="R84" s="25"/>
      <c r="S84" s="25"/>
      <c r="T84" s="603"/>
    </row>
    <row r="85" hidden="1" spans="1:20">
      <c r="A85" s="510"/>
      <c r="B85" s="510"/>
      <c r="C85" s="294" t="s">
        <v>79</v>
      </c>
      <c r="D85" s="295"/>
      <c r="E85" s="291"/>
      <c r="F85" s="291">
        <v>13</v>
      </c>
      <c r="G85" s="291">
        <v>13</v>
      </c>
      <c r="H85" s="293" t="e">
        <f t="shared" si="13"/>
        <v>#REF!</v>
      </c>
      <c r="I85" s="291"/>
      <c r="J85" s="369"/>
      <c r="K85" s="370"/>
      <c r="L85" s="25"/>
      <c r="M85" s="25"/>
      <c r="N85" s="25"/>
      <c r="O85" s="65"/>
      <c r="P85" s="371"/>
      <c r="Q85" s="591"/>
      <c r="R85" s="25"/>
      <c r="S85" s="25"/>
      <c r="T85" s="603"/>
    </row>
    <row r="86" spans="1:20">
      <c r="A86" s="287" t="s">
        <v>104</v>
      </c>
      <c r="B86" s="287"/>
      <c r="C86" s="289" t="s">
        <v>105</v>
      </c>
      <c r="D86" s="295">
        <v>250</v>
      </c>
      <c r="E86" s="291">
        <f>E83</f>
        <v>0</v>
      </c>
      <c r="F86" s="291"/>
      <c r="G86" s="291"/>
      <c r="H86" s="511" t="e">
        <f t="shared" ref="H86:H107" si="26">F86*$D$4/1000</f>
        <v>#VALUE!</v>
      </c>
      <c r="I86" s="291"/>
      <c r="J86" s="369">
        <v>250</v>
      </c>
      <c r="K86" s="370">
        <v>5.6</v>
      </c>
      <c r="L86" s="25">
        <v>5</v>
      </c>
      <c r="M86" s="25">
        <v>10.2</v>
      </c>
      <c r="N86" s="25">
        <v>194</v>
      </c>
      <c r="O86" s="65">
        <v>9.39</v>
      </c>
      <c r="P86" s="371">
        <f>K86*1.7</f>
        <v>9.52</v>
      </c>
      <c r="Q86" s="591">
        <f t="shared" ref="Q86:T86" si="27">L86*1.7</f>
        <v>8.5</v>
      </c>
      <c r="R86" s="25">
        <f t="shared" si="27"/>
        <v>17.34</v>
      </c>
      <c r="S86" s="25">
        <f t="shared" si="27"/>
        <v>329.8</v>
      </c>
      <c r="T86" s="602">
        <f t="shared" si="27"/>
        <v>15.963</v>
      </c>
    </row>
    <row r="87" hidden="1" spans="1:20">
      <c r="A87" s="287"/>
      <c r="B87" s="287"/>
      <c r="C87" s="294" t="s">
        <v>57</v>
      </c>
      <c r="D87" s="295"/>
      <c r="E87" s="291"/>
      <c r="F87" s="291">
        <v>80</v>
      </c>
      <c r="G87" s="291">
        <v>60</v>
      </c>
      <c r="H87" s="511" t="e">
        <f t="shared" si="26"/>
        <v>#VALUE!</v>
      </c>
      <c r="I87" s="291"/>
      <c r="J87" s="369"/>
      <c r="K87" s="370"/>
      <c r="L87" s="25"/>
      <c r="M87" s="25"/>
      <c r="N87" s="25"/>
      <c r="O87" s="65"/>
      <c r="P87" s="371">
        <f t="shared" ref="P87:P103" si="28">K87*1.7</f>
        <v>0</v>
      </c>
      <c r="Q87" s="591">
        <f t="shared" ref="Q87:Q104" si="29">L87*1.7</f>
        <v>0</v>
      </c>
      <c r="R87" s="25">
        <f t="shared" ref="R87:R104" si="30">M87*1.7</f>
        <v>0</v>
      </c>
      <c r="S87" s="25">
        <f t="shared" ref="S87:S104" si="31">N87*1.7</f>
        <v>0</v>
      </c>
      <c r="T87" s="603">
        <f t="shared" ref="T87:T104" si="32">O87*1.7</f>
        <v>0</v>
      </c>
    </row>
    <row r="88" hidden="1" spans="1:20">
      <c r="A88" s="287"/>
      <c r="B88" s="287"/>
      <c r="C88" s="294" t="s">
        <v>106</v>
      </c>
      <c r="D88" s="295"/>
      <c r="E88" s="291"/>
      <c r="F88" s="291">
        <v>4</v>
      </c>
      <c r="G88" s="291">
        <v>4</v>
      </c>
      <c r="H88" s="511" t="e">
        <f t="shared" si="26"/>
        <v>#VALUE!</v>
      </c>
      <c r="I88" s="291"/>
      <c r="J88" s="369"/>
      <c r="K88" s="370"/>
      <c r="L88" s="25"/>
      <c r="M88" s="25"/>
      <c r="N88" s="25"/>
      <c r="O88" s="65"/>
      <c r="P88" s="371">
        <f t="shared" si="28"/>
        <v>0</v>
      </c>
      <c r="Q88" s="591">
        <f t="shared" si="29"/>
        <v>0</v>
      </c>
      <c r="R88" s="25">
        <f t="shared" si="30"/>
        <v>0</v>
      </c>
      <c r="S88" s="25">
        <f t="shared" si="31"/>
        <v>0</v>
      </c>
      <c r="T88" s="603">
        <f t="shared" si="32"/>
        <v>0</v>
      </c>
    </row>
    <row r="89" hidden="1" spans="1:20">
      <c r="A89" s="287"/>
      <c r="B89" s="287"/>
      <c r="C89" s="294" t="s">
        <v>107</v>
      </c>
      <c r="D89" s="295"/>
      <c r="E89" s="291"/>
      <c r="F89" s="291">
        <v>10</v>
      </c>
      <c r="G89" s="291">
        <v>8</v>
      </c>
      <c r="H89" s="511" t="e">
        <f t="shared" si="26"/>
        <v>#VALUE!</v>
      </c>
      <c r="I89" s="291"/>
      <c r="J89" s="369"/>
      <c r="K89" s="370"/>
      <c r="L89" s="25"/>
      <c r="M89" s="25"/>
      <c r="N89" s="25"/>
      <c r="O89" s="65"/>
      <c r="P89" s="371">
        <f t="shared" si="28"/>
        <v>0</v>
      </c>
      <c r="Q89" s="591">
        <f t="shared" si="29"/>
        <v>0</v>
      </c>
      <c r="R89" s="25">
        <f t="shared" si="30"/>
        <v>0</v>
      </c>
      <c r="S89" s="25">
        <f t="shared" si="31"/>
        <v>0</v>
      </c>
      <c r="T89" s="603">
        <f t="shared" si="32"/>
        <v>0</v>
      </c>
    </row>
    <row r="90" hidden="1" spans="1:20">
      <c r="A90" s="287"/>
      <c r="B90" s="287"/>
      <c r="C90" s="294" t="s">
        <v>59</v>
      </c>
      <c r="D90" s="295"/>
      <c r="E90" s="291"/>
      <c r="F90" s="291">
        <v>4.8</v>
      </c>
      <c r="G90" s="291">
        <v>4</v>
      </c>
      <c r="H90" s="511" t="e">
        <f t="shared" si="26"/>
        <v>#VALUE!</v>
      </c>
      <c r="I90" s="291"/>
      <c r="J90" s="369"/>
      <c r="K90" s="370"/>
      <c r="L90" s="25"/>
      <c r="M90" s="25"/>
      <c r="N90" s="25"/>
      <c r="O90" s="65"/>
      <c r="P90" s="371">
        <f t="shared" si="28"/>
        <v>0</v>
      </c>
      <c r="Q90" s="591">
        <f t="shared" si="29"/>
        <v>0</v>
      </c>
      <c r="R90" s="25">
        <f t="shared" si="30"/>
        <v>0</v>
      </c>
      <c r="S90" s="25">
        <f t="shared" si="31"/>
        <v>0</v>
      </c>
      <c r="T90" s="603">
        <f t="shared" si="32"/>
        <v>0</v>
      </c>
    </row>
    <row r="91" hidden="1" spans="1:20">
      <c r="A91" s="287"/>
      <c r="B91" s="287"/>
      <c r="C91" s="294" t="s">
        <v>108</v>
      </c>
      <c r="D91" s="295"/>
      <c r="E91" s="291"/>
      <c r="F91" s="291">
        <v>13.4</v>
      </c>
      <c r="G91" s="291">
        <v>12</v>
      </c>
      <c r="H91" s="511" t="e">
        <f t="shared" si="26"/>
        <v>#VALUE!</v>
      </c>
      <c r="I91" s="549"/>
      <c r="J91" s="550"/>
      <c r="K91" s="551"/>
      <c r="L91" s="552"/>
      <c r="M91" s="552"/>
      <c r="N91" s="552"/>
      <c r="O91" s="553"/>
      <c r="P91" s="371">
        <f t="shared" si="28"/>
        <v>0</v>
      </c>
      <c r="Q91" s="591">
        <f t="shared" si="29"/>
        <v>0</v>
      </c>
      <c r="R91" s="25">
        <f t="shared" si="30"/>
        <v>0</v>
      </c>
      <c r="S91" s="25">
        <f t="shared" si="31"/>
        <v>0</v>
      </c>
      <c r="T91" s="603">
        <f t="shared" si="32"/>
        <v>0</v>
      </c>
    </row>
    <row r="92" hidden="1" spans="1:20">
      <c r="A92" s="287"/>
      <c r="B92" s="287"/>
      <c r="C92" s="294" t="s">
        <v>24</v>
      </c>
      <c r="D92" s="295"/>
      <c r="E92" s="291"/>
      <c r="F92" s="291">
        <v>4</v>
      </c>
      <c r="G92" s="291">
        <v>4</v>
      </c>
      <c r="H92" s="511" t="e">
        <f t="shared" si="26"/>
        <v>#VALUE!</v>
      </c>
      <c r="I92" s="549"/>
      <c r="J92" s="550"/>
      <c r="K92" s="551"/>
      <c r="L92" s="552"/>
      <c r="M92" s="552"/>
      <c r="N92" s="552"/>
      <c r="O92" s="553"/>
      <c r="P92" s="371">
        <f t="shared" si="28"/>
        <v>0</v>
      </c>
      <c r="Q92" s="591">
        <f t="shared" si="29"/>
        <v>0</v>
      </c>
      <c r="R92" s="25">
        <f t="shared" si="30"/>
        <v>0</v>
      </c>
      <c r="S92" s="25">
        <f t="shared" si="31"/>
        <v>0</v>
      </c>
      <c r="T92" s="603">
        <f t="shared" si="32"/>
        <v>0</v>
      </c>
    </row>
    <row r="93" hidden="1" spans="1:20">
      <c r="A93" s="287"/>
      <c r="B93" s="287"/>
      <c r="C93" s="294" t="s">
        <v>109</v>
      </c>
      <c r="D93" s="325"/>
      <c r="E93" s="326"/>
      <c r="F93" s="291">
        <v>21.26</v>
      </c>
      <c r="G93" s="291">
        <v>16.1</v>
      </c>
      <c r="H93" s="511" t="e">
        <f t="shared" si="26"/>
        <v>#VALUE!</v>
      </c>
      <c r="I93" s="549"/>
      <c r="J93" s="550"/>
      <c r="K93" s="551"/>
      <c r="L93" s="552"/>
      <c r="M93" s="552"/>
      <c r="N93" s="552"/>
      <c r="O93" s="553"/>
      <c r="P93" s="371">
        <f t="shared" si="28"/>
        <v>0</v>
      </c>
      <c r="Q93" s="591">
        <f t="shared" si="29"/>
        <v>0</v>
      </c>
      <c r="R93" s="25">
        <f t="shared" si="30"/>
        <v>0</v>
      </c>
      <c r="S93" s="25">
        <f t="shared" si="31"/>
        <v>0</v>
      </c>
      <c r="T93" s="603">
        <f t="shared" si="32"/>
        <v>0</v>
      </c>
    </row>
    <row r="94" hidden="1" spans="1:20">
      <c r="A94" s="287"/>
      <c r="B94" s="287"/>
      <c r="C94" s="294" t="s">
        <v>25</v>
      </c>
      <c r="D94" s="295"/>
      <c r="E94" s="291"/>
      <c r="F94" s="291">
        <v>130</v>
      </c>
      <c r="G94" s="291">
        <v>130</v>
      </c>
      <c r="H94" s="511" t="e">
        <f t="shared" si="26"/>
        <v>#VALUE!</v>
      </c>
      <c r="I94" s="549"/>
      <c r="J94" s="550"/>
      <c r="K94" s="551"/>
      <c r="L94" s="552"/>
      <c r="M94" s="552"/>
      <c r="N94" s="552"/>
      <c r="O94" s="553"/>
      <c r="P94" s="371">
        <f t="shared" si="28"/>
        <v>0</v>
      </c>
      <c r="Q94" s="591">
        <f t="shared" si="29"/>
        <v>0</v>
      </c>
      <c r="R94" s="25">
        <f t="shared" si="30"/>
        <v>0</v>
      </c>
      <c r="S94" s="25">
        <f t="shared" si="31"/>
        <v>0</v>
      </c>
      <c r="T94" s="603">
        <f t="shared" si="32"/>
        <v>0</v>
      </c>
    </row>
    <row r="95" hidden="1" spans="1:20">
      <c r="A95" s="287"/>
      <c r="B95" s="287"/>
      <c r="C95" s="294" t="s">
        <v>110</v>
      </c>
      <c r="D95" s="295"/>
      <c r="E95" s="291"/>
      <c r="F95" s="291">
        <v>4</v>
      </c>
      <c r="G95" s="291">
        <v>4</v>
      </c>
      <c r="H95" s="511" t="e">
        <f t="shared" si="26"/>
        <v>#VALUE!</v>
      </c>
      <c r="I95" s="549"/>
      <c r="J95" s="550"/>
      <c r="K95" s="551"/>
      <c r="L95" s="552"/>
      <c r="M95" s="552"/>
      <c r="N95" s="552"/>
      <c r="O95" s="553"/>
      <c r="P95" s="371">
        <f t="shared" si="28"/>
        <v>0</v>
      </c>
      <c r="Q95" s="591">
        <f t="shared" si="29"/>
        <v>0</v>
      </c>
      <c r="R95" s="25">
        <f t="shared" si="30"/>
        <v>0</v>
      </c>
      <c r="S95" s="25">
        <f t="shared" si="31"/>
        <v>0</v>
      </c>
      <c r="T95" s="603">
        <f t="shared" si="32"/>
        <v>0</v>
      </c>
    </row>
    <row r="96" spans="1:20">
      <c r="A96" s="287" t="s">
        <v>111</v>
      </c>
      <c r="B96" s="287"/>
      <c r="C96" s="289" t="s">
        <v>112</v>
      </c>
      <c r="D96" s="295">
        <v>100</v>
      </c>
      <c r="E96" s="291">
        <f>E86</f>
        <v>0</v>
      </c>
      <c r="F96" s="291"/>
      <c r="G96" s="291"/>
      <c r="H96" s="511" t="e">
        <f t="shared" si="26"/>
        <v>#VALUE!</v>
      </c>
      <c r="I96" s="291"/>
      <c r="J96" s="369">
        <v>100</v>
      </c>
      <c r="K96" s="372">
        <v>11.5</v>
      </c>
      <c r="L96" s="25">
        <v>11</v>
      </c>
      <c r="M96" s="28">
        <v>9</v>
      </c>
      <c r="N96" s="28">
        <v>192.5</v>
      </c>
      <c r="O96" s="75">
        <v>0.012</v>
      </c>
      <c r="P96" s="548">
        <f t="shared" si="28"/>
        <v>19.55</v>
      </c>
      <c r="Q96" s="600">
        <f t="shared" si="29"/>
        <v>18.7</v>
      </c>
      <c r="R96" s="601">
        <f t="shared" si="30"/>
        <v>15.3</v>
      </c>
      <c r="S96" s="601">
        <v>345</v>
      </c>
      <c r="T96" s="604">
        <f t="shared" si="32"/>
        <v>0.0204</v>
      </c>
    </row>
    <row r="97" hidden="1" spans="1:20">
      <c r="A97" s="287" t="s">
        <v>113</v>
      </c>
      <c r="B97" s="287"/>
      <c r="C97" s="294" t="s">
        <v>114</v>
      </c>
      <c r="D97" s="295"/>
      <c r="E97" s="291"/>
      <c r="F97" s="291">
        <v>197</v>
      </c>
      <c r="G97" s="291">
        <v>74</v>
      </c>
      <c r="H97" s="511" t="e">
        <f t="shared" si="26"/>
        <v>#VALUE!</v>
      </c>
      <c r="I97" s="291"/>
      <c r="J97" s="369"/>
      <c r="K97" s="370"/>
      <c r="L97" s="25"/>
      <c r="M97" s="25"/>
      <c r="N97" s="25"/>
      <c r="O97" s="534"/>
      <c r="P97" s="371">
        <f t="shared" si="28"/>
        <v>0</v>
      </c>
      <c r="Q97" s="591">
        <f t="shared" si="29"/>
        <v>0</v>
      </c>
      <c r="R97" s="25">
        <f t="shared" si="30"/>
        <v>0</v>
      </c>
      <c r="S97" s="25">
        <f t="shared" si="31"/>
        <v>0</v>
      </c>
      <c r="T97" s="603">
        <f t="shared" si="32"/>
        <v>0</v>
      </c>
    </row>
    <row r="98" hidden="1" spans="1:20">
      <c r="A98" s="287" t="s">
        <v>115</v>
      </c>
      <c r="B98" s="287"/>
      <c r="C98" s="294" t="s">
        <v>116</v>
      </c>
      <c r="D98" s="295"/>
      <c r="E98" s="291"/>
      <c r="F98" s="291">
        <v>52</v>
      </c>
      <c r="G98" s="291">
        <v>3</v>
      </c>
      <c r="H98" s="511" t="e">
        <f t="shared" si="26"/>
        <v>#VALUE!</v>
      </c>
      <c r="I98" s="291"/>
      <c r="J98" s="369"/>
      <c r="K98" s="370"/>
      <c r="L98" s="25"/>
      <c r="M98" s="25"/>
      <c r="N98" s="25"/>
      <c r="O98" s="534"/>
      <c r="P98" s="371">
        <f t="shared" si="28"/>
        <v>0</v>
      </c>
      <c r="Q98" s="591">
        <f t="shared" si="29"/>
        <v>0</v>
      </c>
      <c r="R98" s="25">
        <f t="shared" si="30"/>
        <v>0</v>
      </c>
      <c r="S98" s="25">
        <f t="shared" si="31"/>
        <v>0</v>
      </c>
      <c r="T98" s="603">
        <f t="shared" si="32"/>
        <v>0</v>
      </c>
    </row>
    <row r="99" hidden="1" spans="1:20">
      <c r="A99" s="287"/>
      <c r="B99" s="287"/>
      <c r="C99" s="294" t="s">
        <v>117</v>
      </c>
      <c r="D99" s="295"/>
      <c r="E99" s="291"/>
      <c r="F99" s="291">
        <v>13.6</v>
      </c>
      <c r="G99" s="291">
        <v>18</v>
      </c>
      <c r="H99" s="511" t="e">
        <f t="shared" si="26"/>
        <v>#VALUE!</v>
      </c>
      <c r="I99" s="291"/>
      <c r="J99" s="369"/>
      <c r="K99" s="370"/>
      <c r="L99" s="25"/>
      <c r="M99" s="25"/>
      <c r="N99" s="25"/>
      <c r="O99" s="534"/>
      <c r="P99" s="371">
        <f t="shared" si="28"/>
        <v>0</v>
      </c>
      <c r="Q99" s="591">
        <f t="shared" si="29"/>
        <v>0</v>
      </c>
      <c r="R99" s="25">
        <f t="shared" si="30"/>
        <v>0</v>
      </c>
      <c r="S99" s="25">
        <f t="shared" si="31"/>
        <v>0</v>
      </c>
      <c r="T99" s="603">
        <f t="shared" si="32"/>
        <v>0</v>
      </c>
    </row>
    <row r="100" hidden="1" spans="1:20">
      <c r="A100" s="287"/>
      <c r="B100" s="287"/>
      <c r="C100" s="294" t="s">
        <v>24</v>
      </c>
      <c r="D100" s="295"/>
      <c r="E100" s="291"/>
      <c r="F100" s="291">
        <v>6.8</v>
      </c>
      <c r="G100" s="291">
        <v>6.8</v>
      </c>
      <c r="H100" s="511" t="e">
        <f t="shared" si="26"/>
        <v>#VALUE!</v>
      </c>
      <c r="I100" s="291"/>
      <c r="J100" s="369"/>
      <c r="K100" s="370"/>
      <c r="L100" s="25"/>
      <c r="M100" s="25"/>
      <c r="N100" s="25"/>
      <c r="O100" s="534"/>
      <c r="P100" s="371">
        <f t="shared" si="28"/>
        <v>0</v>
      </c>
      <c r="Q100" s="591">
        <f t="shared" si="29"/>
        <v>0</v>
      </c>
      <c r="R100" s="25">
        <f t="shared" si="30"/>
        <v>0</v>
      </c>
      <c r="S100" s="25">
        <f t="shared" si="31"/>
        <v>0</v>
      </c>
      <c r="T100" s="603">
        <f t="shared" si="32"/>
        <v>0</v>
      </c>
    </row>
    <row r="101" hidden="1" spans="1:20">
      <c r="A101" s="287"/>
      <c r="B101" s="287"/>
      <c r="C101" s="294" t="s">
        <v>118</v>
      </c>
      <c r="D101" s="295"/>
      <c r="E101" s="291"/>
      <c r="F101" s="291">
        <v>20.5</v>
      </c>
      <c r="G101" s="291">
        <v>20.5</v>
      </c>
      <c r="H101" s="511" t="e">
        <f t="shared" si="26"/>
        <v>#VALUE!</v>
      </c>
      <c r="I101" s="291"/>
      <c r="J101" s="369"/>
      <c r="K101" s="370"/>
      <c r="L101" s="25"/>
      <c r="M101" s="25"/>
      <c r="N101" s="25"/>
      <c r="O101" s="534"/>
      <c r="P101" s="371">
        <f t="shared" si="28"/>
        <v>0</v>
      </c>
      <c r="Q101" s="591">
        <f t="shared" si="29"/>
        <v>0</v>
      </c>
      <c r="R101" s="25">
        <f t="shared" si="30"/>
        <v>0</v>
      </c>
      <c r="S101" s="25">
        <f t="shared" si="31"/>
        <v>0</v>
      </c>
      <c r="T101" s="603">
        <f t="shared" si="32"/>
        <v>0</v>
      </c>
    </row>
    <row r="102" hidden="1" spans="1:20">
      <c r="A102" s="287"/>
      <c r="B102" s="287"/>
      <c r="C102" s="294" t="s">
        <v>119</v>
      </c>
      <c r="D102" s="295"/>
      <c r="E102" s="291"/>
      <c r="F102" s="291">
        <v>2.6</v>
      </c>
      <c r="G102" s="291">
        <v>2.6</v>
      </c>
      <c r="H102" s="511" t="e">
        <f t="shared" si="26"/>
        <v>#VALUE!</v>
      </c>
      <c r="I102" s="291"/>
      <c r="J102" s="369"/>
      <c r="K102" s="370"/>
      <c r="L102" s="25"/>
      <c r="M102" s="25"/>
      <c r="N102" s="25"/>
      <c r="O102" s="534"/>
      <c r="P102" s="371">
        <f t="shared" si="28"/>
        <v>0</v>
      </c>
      <c r="Q102" s="591">
        <f t="shared" si="29"/>
        <v>0</v>
      </c>
      <c r="R102" s="25">
        <f t="shared" si="30"/>
        <v>0</v>
      </c>
      <c r="S102" s="25">
        <f t="shared" si="31"/>
        <v>0</v>
      </c>
      <c r="T102" s="603">
        <f t="shared" si="32"/>
        <v>0</v>
      </c>
    </row>
    <row r="103" hidden="1" spans="1:20">
      <c r="A103" s="287"/>
      <c r="B103" s="287"/>
      <c r="C103" s="294" t="s">
        <v>24</v>
      </c>
      <c r="D103" s="295"/>
      <c r="E103" s="291"/>
      <c r="F103" s="291">
        <v>2.6</v>
      </c>
      <c r="G103" s="291">
        <v>2.6</v>
      </c>
      <c r="H103" s="511" t="e">
        <f t="shared" si="26"/>
        <v>#VALUE!</v>
      </c>
      <c r="I103" s="291"/>
      <c r="J103" s="369"/>
      <c r="K103" s="370"/>
      <c r="L103" s="25"/>
      <c r="M103" s="25"/>
      <c r="N103" s="25"/>
      <c r="O103" s="534"/>
      <c r="P103" s="371">
        <f t="shared" si="28"/>
        <v>0</v>
      </c>
      <c r="Q103" s="591">
        <f t="shared" si="29"/>
        <v>0</v>
      </c>
      <c r="R103" s="25">
        <f t="shared" si="30"/>
        <v>0</v>
      </c>
      <c r="S103" s="25">
        <f t="shared" si="31"/>
        <v>0</v>
      </c>
      <c r="T103" s="603">
        <f t="shared" si="32"/>
        <v>0</v>
      </c>
    </row>
    <row r="104" spans="1:20">
      <c r="A104" s="287" t="s">
        <v>120</v>
      </c>
      <c r="B104" s="287"/>
      <c r="C104" s="289" t="s">
        <v>121</v>
      </c>
      <c r="D104" s="295">
        <v>150</v>
      </c>
      <c r="E104" s="291">
        <f>E96</f>
        <v>0</v>
      </c>
      <c r="F104" s="291"/>
      <c r="G104" s="291"/>
      <c r="H104" s="511" t="e">
        <f t="shared" si="26"/>
        <v>#VALUE!</v>
      </c>
      <c r="I104" s="291"/>
      <c r="J104" s="369">
        <v>180</v>
      </c>
      <c r="K104" s="370">
        <v>7</v>
      </c>
      <c r="L104" s="25">
        <v>8</v>
      </c>
      <c r="M104" s="25">
        <v>24</v>
      </c>
      <c r="N104" s="25">
        <v>200</v>
      </c>
      <c r="O104" s="65">
        <v>0</v>
      </c>
      <c r="P104" s="371">
        <v>9</v>
      </c>
      <c r="Q104" s="591">
        <f t="shared" si="29"/>
        <v>13.6</v>
      </c>
      <c r="R104" s="25">
        <f t="shared" si="30"/>
        <v>40.8</v>
      </c>
      <c r="S104" s="25">
        <f t="shared" si="31"/>
        <v>340</v>
      </c>
      <c r="T104" s="465">
        <f t="shared" si="32"/>
        <v>0</v>
      </c>
    </row>
    <row r="105" hidden="1" spans="1:20">
      <c r="A105" s="287"/>
      <c r="B105" s="287"/>
      <c r="C105" s="294" t="s">
        <v>122</v>
      </c>
      <c r="D105" s="295"/>
      <c r="E105" s="291"/>
      <c r="F105" s="292">
        <v>60.75</v>
      </c>
      <c r="G105" s="291">
        <v>60.75</v>
      </c>
      <c r="H105" s="511" t="e">
        <f t="shared" si="26"/>
        <v>#VALUE!</v>
      </c>
      <c r="I105" s="291"/>
      <c r="J105" s="369"/>
      <c r="K105" s="370"/>
      <c r="L105" s="25"/>
      <c r="M105" s="25"/>
      <c r="N105" s="25"/>
      <c r="O105" s="65"/>
      <c r="P105" s="371"/>
      <c r="Q105" s="591"/>
      <c r="R105" s="25"/>
      <c r="S105" s="25"/>
      <c r="T105" s="603"/>
    </row>
    <row r="106" hidden="1" spans="1:20">
      <c r="A106" s="287"/>
      <c r="B106" s="287"/>
      <c r="C106" s="294" t="s">
        <v>24</v>
      </c>
      <c r="D106" s="295"/>
      <c r="E106" s="291"/>
      <c r="F106" s="292">
        <v>4.5</v>
      </c>
      <c r="G106" s="292">
        <v>4.5</v>
      </c>
      <c r="H106" s="511" t="e">
        <f t="shared" si="26"/>
        <v>#VALUE!</v>
      </c>
      <c r="I106" s="291"/>
      <c r="J106" s="369"/>
      <c r="K106" s="370"/>
      <c r="L106" s="25"/>
      <c r="M106" s="25"/>
      <c r="N106" s="25"/>
      <c r="O106" s="65"/>
      <c r="P106" s="371"/>
      <c r="Q106" s="591"/>
      <c r="R106" s="25"/>
      <c r="S106" s="25"/>
      <c r="T106" s="603"/>
    </row>
    <row r="107" spans="1:20">
      <c r="A107" s="287" t="s">
        <v>123</v>
      </c>
      <c r="B107" s="287"/>
      <c r="C107" s="296" t="s">
        <v>124</v>
      </c>
      <c r="D107" s="295">
        <v>200</v>
      </c>
      <c r="E107" s="291">
        <f>E104</f>
        <v>0</v>
      </c>
      <c r="F107" s="291">
        <v>200</v>
      </c>
      <c r="G107" s="291"/>
      <c r="H107" s="511" t="e">
        <f t="shared" si="26"/>
        <v>#VALUE!</v>
      </c>
      <c r="I107" s="291"/>
      <c r="J107" s="369">
        <v>200</v>
      </c>
      <c r="K107" s="370">
        <v>0.14</v>
      </c>
      <c r="L107" s="25">
        <v>0.06</v>
      </c>
      <c r="M107" s="161">
        <v>31.7</v>
      </c>
      <c r="N107" s="161">
        <v>69.44</v>
      </c>
      <c r="O107" s="378">
        <v>40</v>
      </c>
      <c r="P107" s="379">
        <f>K107</f>
        <v>0.14</v>
      </c>
      <c r="Q107" s="468">
        <f t="shared" ref="Q107:T107" si="33">L107</f>
        <v>0.06</v>
      </c>
      <c r="R107" s="161">
        <f t="shared" si="33"/>
        <v>31.7</v>
      </c>
      <c r="S107" s="25">
        <f t="shared" si="33"/>
        <v>69.44</v>
      </c>
      <c r="T107" s="603">
        <f t="shared" si="33"/>
        <v>40</v>
      </c>
    </row>
    <row r="108" spans="1:20">
      <c r="A108" s="287" t="s">
        <v>42</v>
      </c>
      <c r="B108" s="287"/>
      <c r="C108" s="289" t="s">
        <v>84</v>
      </c>
      <c r="D108" s="295">
        <v>40</v>
      </c>
      <c r="E108" s="291"/>
      <c r="F108" s="292">
        <v>50</v>
      </c>
      <c r="G108" s="291">
        <v>50</v>
      </c>
      <c r="H108" s="293" t="e">
        <f t="shared" ref="H108:H109" si="34">F108*$E$5/1000</f>
        <v>#REF!</v>
      </c>
      <c r="I108" s="291"/>
      <c r="J108" s="369">
        <v>60</v>
      </c>
      <c r="K108" s="370">
        <v>2.8</v>
      </c>
      <c r="L108" s="25">
        <v>0.51</v>
      </c>
      <c r="M108" s="161">
        <v>6.5</v>
      </c>
      <c r="N108" s="161">
        <v>90</v>
      </c>
      <c r="O108" s="378">
        <v>0</v>
      </c>
      <c r="P108" s="379">
        <f>K108*1.5</f>
        <v>4.2</v>
      </c>
      <c r="Q108" s="605">
        <f t="shared" ref="Q108:Q109" si="35">L108*1.5</f>
        <v>0.765</v>
      </c>
      <c r="R108" s="378">
        <f t="shared" ref="R108:R109" si="36">M108*1.5</f>
        <v>9.75</v>
      </c>
      <c r="S108" s="65">
        <f t="shared" ref="S108:S109" si="37">N108*1.5</f>
        <v>135</v>
      </c>
      <c r="T108" s="465">
        <f t="shared" ref="T108:T109" si="38">O108*1.5</f>
        <v>0</v>
      </c>
    </row>
    <row r="109" ht="15.75" spans="1:20">
      <c r="A109" s="300" t="s">
        <v>42</v>
      </c>
      <c r="B109" s="300"/>
      <c r="C109" s="301" t="s">
        <v>37</v>
      </c>
      <c r="D109" s="331">
        <v>20</v>
      </c>
      <c r="E109" s="332"/>
      <c r="F109" s="303">
        <v>50</v>
      </c>
      <c r="G109" s="332">
        <v>50</v>
      </c>
      <c r="H109" s="333" t="e">
        <f t="shared" si="34"/>
        <v>#REF!</v>
      </c>
      <c r="I109" s="414"/>
      <c r="J109" s="415">
        <v>30</v>
      </c>
      <c r="K109" s="388">
        <v>4.1</v>
      </c>
      <c r="L109" s="389">
        <v>0.7</v>
      </c>
      <c r="M109" s="554">
        <v>4.6</v>
      </c>
      <c r="N109" s="554">
        <v>97.5</v>
      </c>
      <c r="O109" s="555">
        <v>0</v>
      </c>
      <c r="P109" s="556">
        <f>K109*1.5</f>
        <v>6.15</v>
      </c>
      <c r="Q109" s="606">
        <f t="shared" si="35"/>
        <v>1.05</v>
      </c>
      <c r="R109" s="607">
        <f t="shared" si="36"/>
        <v>6.9</v>
      </c>
      <c r="S109" s="608">
        <f t="shared" si="37"/>
        <v>146.25</v>
      </c>
      <c r="T109" s="609">
        <f t="shared" si="38"/>
        <v>0</v>
      </c>
    </row>
    <row r="110" ht="15.75" spans="1:20">
      <c r="A110" s="305"/>
      <c r="B110" s="305"/>
      <c r="C110" s="334" t="s">
        <v>47</v>
      </c>
      <c r="D110" s="335"/>
      <c r="E110" s="308"/>
      <c r="F110" s="307"/>
      <c r="G110" s="308"/>
      <c r="H110" s="309"/>
      <c r="I110" s="420"/>
      <c r="J110" s="539"/>
      <c r="K110" s="557">
        <f>SUM(K83:K109)</f>
        <v>31.62</v>
      </c>
      <c r="L110" s="558">
        <f t="shared" ref="L110:T110" si="39">SUM(L83:L109)</f>
        <v>25.39</v>
      </c>
      <c r="M110" s="559">
        <f t="shared" si="39"/>
        <v>87.56</v>
      </c>
      <c r="N110" s="559">
        <f t="shared" si="39"/>
        <v>861.44</v>
      </c>
      <c r="O110" s="560">
        <f t="shared" si="39"/>
        <v>52.342</v>
      </c>
      <c r="P110" s="561">
        <f t="shared" si="39"/>
        <v>49.328</v>
      </c>
      <c r="Q110" s="610">
        <f t="shared" si="39"/>
        <v>42.867</v>
      </c>
      <c r="R110" s="559">
        <f t="shared" si="39"/>
        <v>124.286</v>
      </c>
      <c r="S110" s="558">
        <f t="shared" si="39"/>
        <v>1394.29</v>
      </c>
      <c r="T110" s="611">
        <f t="shared" si="39"/>
        <v>60.6874</v>
      </c>
    </row>
    <row r="111" spans="1:20">
      <c r="A111" s="314"/>
      <c r="B111" s="512" t="s">
        <v>85</v>
      </c>
      <c r="C111" s="513"/>
      <c r="D111" s="514"/>
      <c r="E111" s="317"/>
      <c r="F111" s="318"/>
      <c r="G111" s="317"/>
      <c r="H111" s="319"/>
      <c r="I111" s="562"/>
      <c r="J111" s="563"/>
      <c r="K111" s="564"/>
      <c r="L111" s="565"/>
      <c r="M111" s="565"/>
      <c r="N111" s="565"/>
      <c r="O111" s="566"/>
      <c r="P111" s="567"/>
      <c r="Q111" s="612"/>
      <c r="R111" s="613"/>
      <c r="S111" s="613"/>
      <c r="T111" s="614"/>
    </row>
    <row r="112" spans="1:20">
      <c r="A112" s="287"/>
      <c r="B112" s="287"/>
      <c r="C112" s="289" t="s">
        <v>125</v>
      </c>
      <c r="D112" s="297">
        <v>200</v>
      </c>
      <c r="E112" s="291"/>
      <c r="F112" s="292"/>
      <c r="G112" s="291"/>
      <c r="H112" s="293"/>
      <c r="I112" s="568"/>
      <c r="J112" s="569">
        <v>200</v>
      </c>
      <c r="K112" s="370">
        <v>1</v>
      </c>
      <c r="L112" s="25">
        <v>0</v>
      </c>
      <c r="M112" s="25">
        <v>27.4</v>
      </c>
      <c r="N112" s="25">
        <v>112</v>
      </c>
      <c r="O112" s="65">
        <v>2.8</v>
      </c>
      <c r="P112" s="370">
        <v>1</v>
      </c>
      <c r="Q112" s="25">
        <v>0</v>
      </c>
      <c r="R112" s="25">
        <v>27.4</v>
      </c>
      <c r="S112" s="25">
        <v>112</v>
      </c>
      <c r="T112" s="65">
        <v>2.8</v>
      </c>
    </row>
    <row r="113" ht="15.75" spans="1:20">
      <c r="A113" s="300"/>
      <c r="B113" s="300"/>
      <c r="C113" s="301" t="s">
        <v>126</v>
      </c>
      <c r="D113" s="331">
        <v>80</v>
      </c>
      <c r="E113" s="515">
        <v>75</v>
      </c>
      <c r="F113" s="515">
        <v>75</v>
      </c>
      <c r="G113" s="515">
        <v>75</v>
      </c>
      <c r="H113" s="515">
        <v>75</v>
      </c>
      <c r="I113" s="515">
        <v>75</v>
      </c>
      <c r="J113" s="570">
        <v>80</v>
      </c>
      <c r="K113" s="571">
        <v>4.26</v>
      </c>
      <c r="L113" s="572">
        <v>2.39</v>
      </c>
      <c r="M113" s="161">
        <v>34.8</v>
      </c>
      <c r="N113" s="572">
        <v>140</v>
      </c>
      <c r="O113" s="573">
        <v>0.16</v>
      </c>
      <c r="P113" s="574">
        <v>4.26</v>
      </c>
      <c r="Q113" s="615">
        <v>2.39</v>
      </c>
      <c r="R113" s="161">
        <v>34.8</v>
      </c>
      <c r="S113" s="572">
        <v>140</v>
      </c>
      <c r="T113" s="616">
        <v>0.16</v>
      </c>
    </row>
    <row r="114" ht="15.75" spans="1:20">
      <c r="A114" s="305"/>
      <c r="B114" s="305"/>
      <c r="C114" s="334" t="s">
        <v>47</v>
      </c>
      <c r="D114" s="341"/>
      <c r="E114" s="308"/>
      <c r="F114" s="307"/>
      <c r="G114" s="308"/>
      <c r="H114" s="516" t="e">
        <f t="shared" ref="H114" si="40">F114*$D$4/1000</f>
        <v>#VALUE!</v>
      </c>
      <c r="I114" s="308"/>
      <c r="J114" s="539"/>
      <c r="K114" s="575">
        <f>SUM(K112:K113)</f>
        <v>5.26</v>
      </c>
      <c r="L114" s="576">
        <f t="shared" ref="L114:T114" si="41">SUM(L112:L113)</f>
        <v>2.39</v>
      </c>
      <c r="M114" s="576">
        <f t="shared" si="41"/>
        <v>62.2</v>
      </c>
      <c r="N114" s="576">
        <f t="shared" si="41"/>
        <v>252</v>
      </c>
      <c r="O114" s="577">
        <f t="shared" si="41"/>
        <v>2.96</v>
      </c>
      <c r="P114" s="578">
        <f t="shared" si="41"/>
        <v>5.26</v>
      </c>
      <c r="Q114" s="617">
        <f t="shared" si="41"/>
        <v>2.39</v>
      </c>
      <c r="R114" s="576">
        <f t="shared" si="41"/>
        <v>62.2</v>
      </c>
      <c r="S114" s="576">
        <f t="shared" si="41"/>
        <v>252</v>
      </c>
      <c r="T114" s="618">
        <f t="shared" si="41"/>
        <v>2.96</v>
      </c>
    </row>
    <row r="115" ht="15.75" spans="1:20">
      <c r="A115" s="342"/>
      <c r="B115" s="342"/>
      <c r="C115" s="343" t="s">
        <v>127</v>
      </c>
      <c r="D115" s="344"/>
      <c r="E115" s="345"/>
      <c r="F115" s="345"/>
      <c r="G115" s="345"/>
      <c r="H115" s="345"/>
      <c r="I115" s="308"/>
      <c r="J115" s="539"/>
      <c r="K115" s="579">
        <f t="shared" ref="K115:T115" si="42">K114+K110+K81</f>
        <v>68.08</v>
      </c>
      <c r="L115" s="580">
        <f t="shared" si="42"/>
        <v>52.93</v>
      </c>
      <c r="M115" s="580">
        <f t="shared" si="42"/>
        <v>282.79</v>
      </c>
      <c r="N115" s="580">
        <f t="shared" si="42"/>
        <v>1712.99</v>
      </c>
      <c r="O115" s="581">
        <f t="shared" si="42"/>
        <v>78.782</v>
      </c>
      <c r="P115" s="582">
        <f t="shared" si="42"/>
        <v>88.988</v>
      </c>
      <c r="Q115" s="619">
        <f t="shared" si="42"/>
        <v>72.482</v>
      </c>
      <c r="R115" s="580">
        <f t="shared" si="42"/>
        <v>350.3</v>
      </c>
      <c r="S115" s="580">
        <f t="shared" si="42"/>
        <v>2461.835</v>
      </c>
      <c r="T115" s="620">
        <f t="shared" si="42"/>
        <v>87.5629</v>
      </c>
    </row>
    <row r="116" ht="18.75" spans="1:20">
      <c r="A116" s="517"/>
      <c r="B116" s="517"/>
      <c r="C116" s="518"/>
      <c r="D116" s="519" t="s">
        <v>128</v>
      </c>
      <c r="E116" s="520"/>
      <c r="F116" s="520"/>
      <c r="G116" s="520"/>
      <c r="H116" s="521"/>
      <c r="I116" s="520"/>
      <c r="J116" s="583"/>
      <c r="K116" s="584"/>
      <c r="L116" s="585"/>
      <c r="M116" s="585"/>
      <c r="N116" s="585"/>
      <c r="O116" s="585"/>
      <c r="P116" s="271"/>
      <c r="Q116" s="621"/>
      <c r="R116" s="622"/>
      <c r="S116" s="622"/>
      <c r="T116" s="623"/>
    </row>
    <row r="117" ht="30" spans="1:20">
      <c r="A117" s="522" t="s">
        <v>2</v>
      </c>
      <c r="B117" s="523" t="s">
        <v>3</v>
      </c>
      <c r="C117" s="524" t="s">
        <v>4</v>
      </c>
      <c r="D117" s="284" t="s">
        <v>17</v>
      </c>
      <c r="E117" s="525" t="s">
        <v>6</v>
      </c>
      <c r="F117" s="525" t="s">
        <v>7</v>
      </c>
      <c r="G117" s="525" t="s">
        <v>8</v>
      </c>
      <c r="H117" s="525" t="s">
        <v>9</v>
      </c>
      <c r="I117" s="525"/>
      <c r="J117" s="284" t="s">
        <v>17</v>
      </c>
      <c r="K117" s="586" t="s">
        <v>11</v>
      </c>
      <c r="L117" s="15" t="s">
        <v>12</v>
      </c>
      <c r="M117" s="15" t="s">
        <v>13</v>
      </c>
      <c r="N117" s="59" t="s">
        <v>14</v>
      </c>
      <c r="O117" s="60" t="s">
        <v>15</v>
      </c>
      <c r="P117" s="524" t="s">
        <v>11</v>
      </c>
      <c r="Q117" s="624" t="s">
        <v>12</v>
      </c>
      <c r="R117" s="15" t="s">
        <v>13</v>
      </c>
      <c r="S117" s="59" t="s">
        <v>14</v>
      </c>
      <c r="T117" s="625" t="s">
        <v>15</v>
      </c>
    </row>
    <row r="118" spans="1:20">
      <c r="A118" s="288"/>
      <c r="B118" s="526" t="s">
        <v>16</v>
      </c>
      <c r="C118" s="527"/>
      <c r="D118" s="528"/>
      <c r="E118" s="525"/>
      <c r="F118" s="525"/>
      <c r="G118" s="525"/>
      <c r="H118" s="525"/>
      <c r="I118" s="525"/>
      <c r="J118" s="587"/>
      <c r="K118" s="586"/>
      <c r="L118" s="15"/>
      <c r="M118" s="15"/>
      <c r="N118" s="59"/>
      <c r="O118" s="60"/>
      <c r="P118" s="524"/>
      <c r="Q118" s="624"/>
      <c r="R118" s="15"/>
      <c r="S118" s="59"/>
      <c r="T118" s="625"/>
    </row>
    <row r="119" customHeight="1" spans="1:20">
      <c r="A119" s="287" t="s">
        <v>129</v>
      </c>
      <c r="B119" s="287"/>
      <c r="C119" s="529" t="s">
        <v>130</v>
      </c>
      <c r="D119" s="530" t="s">
        <v>131</v>
      </c>
      <c r="E119" s="531" t="e">
        <f>#REF!</f>
        <v>#REF!</v>
      </c>
      <c r="F119" s="532"/>
      <c r="G119" s="531"/>
      <c r="H119" s="531"/>
      <c r="I119" s="531"/>
      <c r="J119" s="588" t="s">
        <v>131</v>
      </c>
      <c r="K119" s="410">
        <v>17</v>
      </c>
      <c r="L119" s="410">
        <v>12.2</v>
      </c>
      <c r="M119" s="410">
        <v>15.5</v>
      </c>
      <c r="N119" s="410">
        <v>244</v>
      </c>
      <c r="O119" s="410">
        <v>1.34</v>
      </c>
      <c r="P119" s="410">
        <v>17</v>
      </c>
      <c r="Q119" s="410">
        <v>12.2</v>
      </c>
      <c r="R119" s="410">
        <v>15.5</v>
      </c>
      <c r="S119" s="410">
        <v>244</v>
      </c>
      <c r="T119" s="410">
        <f t="shared" ref="T119" si="43">O119</f>
        <v>1.34</v>
      </c>
    </row>
    <row r="120" hidden="1" spans="1:20">
      <c r="A120" s="287" t="s">
        <v>132</v>
      </c>
      <c r="B120" s="287"/>
      <c r="C120" s="404" t="s">
        <v>133</v>
      </c>
      <c r="D120" s="530"/>
      <c r="E120" s="531"/>
      <c r="F120" s="531">
        <v>106.5</v>
      </c>
      <c r="G120" s="531">
        <v>105</v>
      </c>
      <c r="H120" s="531" t="e">
        <f t="shared" ref="H120:H125" si="44">$E$5*F120/1000</f>
        <v>#REF!</v>
      </c>
      <c r="I120" s="531"/>
      <c r="J120" s="588"/>
      <c r="K120" s="409"/>
      <c r="L120" s="412"/>
      <c r="M120" s="412"/>
      <c r="N120" s="412"/>
      <c r="O120" s="413"/>
      <c r="P120" s="410"/>
      <c r="Q120" s="486"/>
      <c r="R120" s="412"/>
      <c r="S120" s="412"/>
      <c r="T120" s="626"/>
    </row>
    <row r="121" hidden="1" spans="1:20">
      <c r="A121" s="287"/>
      <c r="B121" s="287"/>
      <c r="C121" s="533" t="s">
        <v>24</v>
      </c>
      <c r="D121" s="530"/>
      <c r="E121" s="531"/>
      <c r="F121" s="531">
        <v>3</v>
      </c>
      <c r="G121" s="531">
        <v>3</v>
      </c>
      <c r="H121" s="531" t="e">
        <f t="shared" si="44"/>
        <v>#REF!</v>
      </c>
      <c r="I121" s="531" t="e">
        <f>D119*E119/1000</f>
        <v>#VALUE!</v>
      </c>
      <c r="J121" s="588"/>
      <c r="K121" s="409"/>
      <c r="L121" s="412"/>
      <c r="M121" s="412"/>
      <c r="N121" s="412"/>
      <c r="O121" s="413"/>
      <c r="P121" s="410"/>
      <c r="Q121" s="486"/>
      <c r="R121" s="412"/>
      <c r="S121" s="412"/>
      <c r="T121" s="626"/>
    </row>
    <row r="122" hidden="1" spans="1:20">
      <c r="A122" s="287"/>
      <c r="B122" s="287"/>
      <c r="C122" s="404" t="s">
        <v>134</v>
      </c>
      <c r="D122" s="530"/>
      <c r="E122" s="531"/>
      <c r="F122" s="531">
        <v>10.5</v>
      </c>
      <c r="G122" s="531">
        <v>10.5</v>
      </c>
      <c r="H122" s="531" t="e">
        <f t="shared" si="44"/>
        <v>#REF!</v>
      </c>
      <c r="I122" s="531" t="s">
        <v>74</v>
      </c>
      <c r="J122" s="588"/>
      <c r="K122" s="409"/>
      <c r="L122" s="412"/>
      <c r="M122" s="412"/>
      <c r="N122" s="412"/>
      <c r="O122" s="413"/>
      <c r="P122" s="410"/>
      <c r="Q122" s="486"/>
      <c r="R122" s="412"/>
      <c r="S122" s="412"/>
      <c r="T122" s="626"/>
    </row>
    <row r="123" hidden="1" spans="1:20">
      <c r="A123" s="287"/>
      <c r="B123" s="287"/>
      <c r="C123" s="404" t="s">
        <v>33</v>
      </c>
      <c r="D123" s="530"/>
      <c r="E123" s="531"/>
      <c r="F123" s="531">
        <v>7.2</v>
      </c>
      <c r="G123" s="531">
        <v>7.2</v>
      </c>
      <c r="H123" s="531" t="e">
        <f t="shared" si="44"/>
        <v>#REF!</v>
      </c>
      <c r="I123" s="531"/>
      <c r="J123" s="588"/>
      <c r="K123" s="409"/>
      <c r="L123" s="412"/>
      <c r="M123" s="412"/>
      <c r="N123" s="412"/>
      <c r="O123" s="413"/>
      <c r="P123" s="410"/>
      <c r="Q123" s="486"/>
      <c r="R123" s="412"/>
      <c r="S123" s="412"/>
      <c r="T123" s="626"/>
    </row>
    <row r="124" hidden="1" spans="1:20">
      <c r="A124" s="287"/>
      <c r="B124" s="287"/>
      <c r="C124" s="404" t="s">
        <v>135</v>
      </c>
      <c r="D124" s="530"/>
      <c r="E124" s="531"/>
      <c r="F124" s="531">
        <v>15</v>
      </c>
      <c r="G124" s="531">
        <v>15</v>
      </c>
      <c r="H124" s="531" t="e">
        <f t="shared" si="44"/>
        <v>#REF!</v>
      </c>
      <c r="I124" s="531"/>
      <c r="J124" s="588"/>
      <c r="K124" s="409"/>
      <c r="L124" s="412"/>
      <c r="M124" s="412"/>
      <c r="N124" s="412"/>
      <c r="O124" s="413"/>
      <c r="P124" s="410"/>
      <c r="Q124" s="486"/>
      <c r="R124" s="412"/>
      <c r="S124" s="412"/>
      <c r="T124" s="626"/>
    </row>
    <row r="125" hidden="1" spans="1:20">
      <c r="A125" s="287"/>
      <c r="B125" s="287"/>
      <c r="C125" s="404" t="s">
        <v>136</v>
      </c>
      <c r="D125" s="530"/>
      <c r="E125" s="531"/>
      <c r="F125" s="531">
        <v>30</v>
      </c>
      <c r="G125" s="531">
        <v>30</v>
      </c>
      <c r="H125" s="531" t="e">
        <f t="shared" si="44"/>
        <v>#REF!</v>
      </c>
      <c r="I125" s="531"/>
      <c r="J125" s="588"/>
      <c r="K125" s="409"/>
      <c r="L125" s="413"/>
      <c r="M125" s="589"/>
      <c r="N125" s="589"/>
      <c r="O125" s="589"/>
      <c r="P125" s="410"/>
      <c r="Q125" s="486"/>
      <c r="R125" s="412"/>
      <c r="S125" s="412"/>
      <c r="T125" s="626"/>
    </row>
    <row r="126" hidden="1" spans="1:20">
      <c r="A126" s="287"/>
      <c r="B126" s="287"/>
      <c r="C126" s="404" t="s">
        <v>137</v>
      </c>
      <c r="D126" s="530"/>
      <c r="E126" s="531"/>
      <c r="F126" s="531">
        <v>30</v>
      </c>
      <c r="G126" s="531">
        <v>30</v>
      </c>
      <c r="H126" s="531" t="e">
        <f>F126*$E$5/1000</f>
        <v>#REF!</v>
      </c>
      <c r="I126" s="531"/>
      <c r="J126" s="588"/>
      <c r="K126" s="409"/>
      <c r="L126" s="413"/>
      <c r="M126" s="589"/>
      <c r="N126" s="589"/>
      <c r="O126" s="589"/>
      <c r="P126" s="410"/>
      <c r="Q126" s="486"/>
      <c r="R126" s="412"/>
      <c r="S126" s="412"/>
      <c r="T126" s="626"/>
    </row>
    <row r="127" hidden="1" spans="1:20">
      <c r="A127" s="287" t="s">
        <v>138</v>
      </c>
      <c r="B127" s="287"/>
      <c r="C127" s="395" t="s">
        <v>139</v>
      </c>
      <c r="D127" s="530">
        <v>22.5</v>
      </c>
      <c r="E127" s="531"/>
      <c r="F127" s="531"/>
      <c r="G127" s="531"/>
      <c r="H127" s="531"/>
      <c r="I127" s="531"/>
      <c r="J127" s="588"/>
      <c r="K127" s="409"/>
      <c r="L127" s="412"/>
      <c r="M127" s="412"/>
      <c r="N127" s="412"/>
      <c r="O127" s="413"/>
      <c r="P127" s="410"/>
      <c r="Q127" s="486"/>
      <c r="R127" s="412"/>
      <c r="S127" s="412"/>
      <c r="T127" s="626"/>
    </row>
    <row r="128" hidden="1" spans="1:20">
      <c r="A128" s="287"/>
      <c r="B128" s="287"/>
      <c r="C128" s="533" t="s">
        <v>31</v>
      </c>
      <c r="D128" s="530"/>
      <c r="E128" s="531"/>
      <c r="F128" s="531">
        <v>15</v>
      </c>
      <c r="G128" s="531">
        <v>15</v>
      </c>
      <c r="H128" s="531"/>
      <c r="I128" s="531"/>
      <c r="J128" s="588"/>
      <c r="K128" s="409"/>
      <c r="L128" s="412"/>
      <c r="M128" s="412"/>
      <c r="N128" s="412"/>
      <c r="O128" s="413"/>
      <c r="P128" s="410"/>
      <c r="Q128" s="486"/>
      <c r="R128" s="412"/>
      <c r="S128" s="412"/>
      <c r="T128" s="626"/>
    </row>
    <row r="129" hidden="1" spans="1:20">
      <c r="A129" s="287"/>
      <c r="B129" s="287"/>
      <c r="C129" s="533" t="s">
        <v>24</v>
      </c>
      <c r="D129" s="530"/>
      <c r="E129" s="531"/>
      <c r="F129" s="531">
        <v>1.35</v>
      </c>
      <c r="G129" s="531">
        <v>1.35</v>
      </c>
      <c r="H129" s="531"/>
      <c r="I129" s="531"/>
      <c r="J129" s="588"/>
      <c r="K129" s="409"/>
      <c r="L129" s="412"/>
      <c r="M129" s="412"/>
      <c r="N129" s="412"/>
      <c r="O129" s="413"/>
      <c r="P129" s="410"/>
      <c r="Q129" s="486"/>
      <c r="R129" s="412"/>
      <c r="S129" s="412"/>
      <c r="T129" s="626"/>
    </row>
    <row r="130" hidden="1" spans="1:20">
      <c r="A130" s="287"/>
      <c r="B130" s="287"/>
      <c r="C130" s="404" t="s">
        <v>140</v>
      </c>
      <c r="D130" s="530"/>
      <c r="E130" s="531"/>
      <c r="F130" s="531">
        <v>1.35</v>
      </c>
      <c r="G130" s="531">
        <v>1.35</v>
      </c>
      <c r="H130" s="531"/>
      <c r="I130" s="531"/>
      <c r="J130" s="588"/>
      <c r="K130" s="409"/>
      <c r="L130" s="412"/>
      <c r="M130" s="412"/>
      <c r="N130" s="412"/>
      <c r="O130" s="413"/>
      <c r="P130" s="410"/>
      <c r="Q130" s="486"/>
      <c r="R130" s="412"/>
      <c r="S130" s="412"/>
      <c r="T130" s="626"/>
    </row>
    <row r="131" hidden="1" spans="1:20">
      <c r="A131" s="287"/>
      <c r="B131" s="287"/>
      <c r="C131" s="404" t="s">
        <v>25</v>
      </c>
      <c r="D131" s="530"/>
      <c r="E131" s="531"/>
      <c r="F131" s="531">
        <v>15</v>
      </c>
      <c r="G131" s="531">
        <v>15</v>
      </c>
      <c r="H131" s="531"/>
      <c r="I131" s="531"/>
      <c r="J131" s="588"/>
      <c r="K131" s="409"/>
      <c r="L131" s="412"/>
      <c r="M131" s="412"/>
      <c r="N131" s="412"/>
      <c r="O131" s="413"/>
      <c r="P131" s="410"/>
      <c r="Q131" s="486"/>
      <c r="R131" s="412"/>
      <c r="S131" s="412"/>
      <c r="T131" s="626"/>
    </row>
    <row r="132" hidden="1" spans="1:20">
      <c r="A132" s="287"/>
      <c r="B132" s="287"/>
      <c r="C132" s="404" t="s">
        <v>141</v>
      </c>
      <c r="D132" s="530"/>
      <c r="E132" s="531"/>
      <c r="F132" s="531">
        <v>0.075</v>
      </c>
      <c r="G132" s="531">
        <v>0.075</v>
      </c>
      <c r="H132" s="531"/>
      <c r="I132" s="531"/>
      <c r="J132" s="588"/>
      <c r="K132" s="409"/>
      <c r="L132" s="412"/>
      <c r="M132" s="412"/>
      <c r="N132" s="412"/>
      <c r="O132" s="413"/>
      <c r="P132" s="410"/>
      <c r="Q132" s="486"/>
      <c r="R132" s="412"/>
      <c r="S132" s="412"/>
      <c r="T132" s="626"/>
    </row>
    <row r="133" hidden="1" spans="1:20">
      <c r="A133" s="287"/>
      <c r="B133" s="287"/>
      <c r="C133" s="404" t="s">
        <v>23</v>
      </c>
      <c r="D133" s="530"/>
      <c r="E133" s="531"/>
      <c r="F133" s="531">
        <v>2.4</v>
      </c>
      <c r="G133" s="531">
        <v>2.4</v>
      </c>
      <c r="H133" s="531"/>
      <c r="I133" s="531"/>
      <c r="J133" s="588"/>
      <c r="K133" s="409"/>
      <c r="L133" s="412"/>
      <c r="M133" s="412"/>
      <c r="N133" s="412"/>
      <c r="O133" s="413"/>
      <c r="P133" s="410"/>
      <c r="Q133" s="486"/>
      <c r="R133" s="412"/>
      <c r="S133" s="412"/>
      <c r="T133" s="626"/>
    </row>
    <row r="134" spans="1:20">
      <c r="A134" s="288" t="s">
        <v>142</v>
      </c>
      <c r="B134" s="288"/>
      <c r="C134" s="289" t="s">
        <v>39</v>
      </c>
      <c r="D134" s="297" t="s">
        <v>40</v>
      </c>
      <c r="E134" s="298">
        <f>E129</f>
        <v>0</v>
      </c>
      <c r="F134" s="298"/>
      <c r="G134" s="298"/>
      <c r="H134" s="299" t="e">
        <f t="shared" ref="H134" si="45">F134*$E$5/1000</f>
        <v>#REF!</v>
      </c>
      <c r="I134" s="298"/>
      <c r="J134" s="384" t="s">
        <v>41</v>
      </c>
      <c r="K134" s="377">
        <v>18.5</v>
      </c>
      <c r="L134" s="161">
        <v>14.5</v>
      </c>
      <c r="M134" s="161">
        <v>13</v>
      </c>
      <c r="N134" s="161">
        <v>148</v>
      </c>
      <c r="O134" s="378">
        <v>0.14</v>
      </c>
      <c r="P134" s="379">
        <f>K134*1.5</f>
        <v>27.75</v>
      </c>
      <c r="Q134" s="468">
        <f t="shared" ref="Q134" si="46">L134*1.5</f>
        <v>21.75</v>
      </c>
      <c r="R134" s="161">
        <f t="shared" ref="R134" si="47">M134*1.5</f>
        <v>19.5</v>
      </c>
      <c r="S134" s="161">
        <f t="shared" ref="S134" si="48">N134*1.5</f>
        <v>222</v>
      </c>
      <c r="T134" s="469">
        <f t="shared" ref="T134" si="49">O134*1.5</f>
        <v>0.21</v>
      </c>
    </row>
    <row r="135" hidden="1" spans="1:20">
      <c r="A135" s="287" t="s">
        <v>143</v>
      </c>
      <c r="B135" s="287"/>
      <c r="C135" s="533"/>
      <c r="D135" s="627"/>
      <c r="E135" s="531"/>
      <c r="F135" s="531"/>
      <c r="G135" s="531"/>
      <c r="H135" s="531" t="e">
        <f t="shared" ref="H135" si="50">$E$5*F135/1000</f>
        <v>#REF!</v>
      </c>
      <c r="I135" s="531"/>
      <c r="J135" s="588"/>
      <c r="K135" s="409"/>
      <c r="L135" s="412"/>
      <c r="M135" s="412"/>
      <c r="N135" s="412"/>
      <c r="O135" s="413"/>
      <c r="P135" s="410"/>
      <c r="Q135" s="486"/>
      <c r="R135" s="412"/>
      <c r="S135" s="412"/>
      <c r="T135" s="626"/>
    </row>
    <row r="136" hidden="1" customHeight="1" spans="1:22">
      <c r="A136" s="287"/>
      <c r="B136" s="287"/>
      <c r="C136" s="533"/>
      <c r="D136" s="627"/>
      <c r="E136" s="531"/>
      <c r="F136" s="532"/>
      <c r="G136" s="531"/>
      <c r="H136" s="531">
        <f>F136*$E$11/1000</f>
        <v>0</v>
      </c>
      <c r="I136" s="531"/>
      <c r="J136" s="588"/>
      <c r="K136" s="409"/>
      <c r="L136" s="412"/>
      <c r="M136" s="412"/>
      <c r="N136" s="412"/>
      <c r="O136" s="413"/>
      <c r="P136" s="410"/>
      <c r="Q136" s="486"/>
      <c r="R136" s="412"/>
      <c r="S136" s="412"/>
      <c r="T136" s="626"/>
      <c r="U136" s="118" t="s">
        <v>144</v>
      </c>
      <c r="V136" s="117"/>
    </row>
    <row r="137" hidden="1" customHeight="1" spans="1:22">
      <c r="A137" s="287"/>
      <c r="B137" s="287"/>
      <c r="C137" s="533"/>
      <c r="D137" s="627"/>
      <c r="E137" s="531"/>
      <c r="F137" s="532"/>
      <c r="G137" s="531"/>
      <c r="H137" s="531">
        <f>F137*$E$11/1000</f>
        <v>0</v>
      </c>
      <c r="I137" s="531"/>
      <c r="J137" s="588"/>
      <c r="K137" s="409"/>
      <c r="L137" s="412"/>
      <c r="M137" s="412"/>
      <c r="N137" s="412"/>
      <c r="O137" s="413"/>
      <c r="P137" s="410"/>
      <c r="Q137" s="486"/>
      <c r="R137" s="412"/>
      <c r="S137" s="412"/>
      <c r="T137" s="626"/>
      <c r="U137" s="144"/>
      <c r="V137" s="33"/>
    </row>
    <row r="138" hidden="1" spans="1:20">
      <c r="A138" s="287" t="s">
        <v>34</v>
      </c>
      <c r="B138" s="287"/>
      <c r="C138" s="315" t="s">
        <v>35</v>
      </c>
      <c r="D138" s="627">
        <v>40</v>
      </c>
      <c r="E138" s="531"/>
      <c r="F138" s="531"/>
      <c r="G138" s="531"/>
      <c r="H138" s="628"/>
      <c r="I138" s="531"/>
      <c r="J138" s="588"/>
      <c r="K138" s="409">
        <v>1.6</v>
      </c>
      <c r="L138" s="412">
        <v>17.12</v>
      </c>
      <c r="M138" s="412">
        <v>10.52</v>
      </c>
      <c r="N138" s="412">
        <v>202.52</v>
      </c>
      <c r="O138" s="413">
        <v>0</v>
      </c>
      <c r="P138" s="410">
        <v>1.6</v>
      </c>
      <c r="Q138" s="486">
        <v>17.12</v>
      </c>
      <c r="R138" s="412">
        <v>10.52</v>
      </c>
      <c r="S138" s="412">
        <v>202.52</v>
      </c>
      <c r="T138" s="626">
        <v>0</v>
      </c>
    </row>
    <row r="139" hidden="1" spans="1:20">
      <c r="A139" s="287" t="s">
        <v>36</v>
      </c>
      <c r="B139" s="287"/>
      <c r="C139" s="533" t="s">
        <v>24</v>
      </c>
      <c r="D139" s="627"/>
      <c r="E139" s="531"/>
      <c r="F139" s="532">
        <v>20</v>
      </c>
      <c r="G139" s="531">
        <v>20</v>
      </c>
      <c r="H139" s="628" t="e">
        <f>F139*#REF!/1000</f>
        <v>#REF!</v>
      </c>
      <c r="I139" s="531"/>
      <c r="J139" s="588"/>
      <c r="K139" s="653"/>
      <c r="L139" s="654"/>
      <c r="M139" s="654"/>
      <c r="N139" s="654"/>
      <c r="O139" s="655"/>
      <c r="P139" s="656"/>
      <c r="Q139" s="700"/>
      <c r="R139" s="654"/>
      <c r="S139" s="654"/>
      <c r="T139" s="701"/>
    </row>
    <row r="140" spans="1:20">
      <c r="A140" s="287" t="s">
        <v>145</v>
      </c>
      <c r="B140" s="288"/>
      <c r="C140" s="315" t="s">
        <v>146</v>
      </c>
      <c r="D140" s="530">
        <v>200</v>
      </c>
      <c r="E140" s="531">
        <f>E134</f>
        <v>0</v>
      </c>
      <c r="F140" s="531"/>
      <c r="G140" s="531"/>
      <c r="H140" s="628">
        <f>F140*$E$9/1000</f>
        <v>0</v>
      </c>
      <c r="I140" s="531"/>
      <c r="J140" s="588">
        <v>200</v>
      </c>
      <c r="K140" s="409">
        <v>2.8</v>
      </c>
      <c r="L140" s="412">
        <v>3.2</v>
      </c>
      <c r="M140" s="412">
        <v>14.8</v>
      </c>
      <c r="N140" s="412">
        <v>120</v>
      </c>
      <c r="O140" s="413">
        <v>0.72</v>
      </c>
      <c r="P140" s="410">
        <v>2.8</v>
      </c>
      <c r="Q140" s="486">
        <v>3.2</v>
      </c>
      <c r="R140" s="412">
        <v>14.8</v>
      </c>
      <c r="S140" s="412">
        <v>120</v>
      </c>
      <c r="T140" s="626">
        <v>0.72</v>
      </c>
    </row>
    <row r="141" spans="1:20">
      <c r="A141" s="287" t="s">
        <v>42</v>
      </c>
      <c r="B141" s="287"/>
      <c r="C141" s="315" t="s">
        <v>37</v>
      </c>
      <c r="D141" s="627">
        <v>30</v>
      </c>
      <c r="E141" s="531"/>
      <c r="F141" s="532">
        <v>20</v>
      </c>
      <c r="G141" s="531">
        <v>20</v>
      </c>
      <c r="H141" s="628" t="e">
        <f>F141*#REF!/1000</f>
        <v>#REF!</v>
      </c>
      <c r="I141" s="531"/>
      <c r="J141" s="588">
        <v>40</v>
      </c>
      <c r="K141" s="653">
        <v>2</v>
      </c>
      <c r="L141" s="654">
        <v>0.35</v>
      </c>
      <c r="M141" s="654">
        <v>0.33</v>
      </c>
      <c r="N141" s="654">
        <v>48.75</v>
      </c>
      <c r="O141" s="655"/>
      <c r="P141" s="657">
        <f>K141*1.5</f>
        <v>3</v>
      </c>
      <c r="Q141" s="702">
        <f>L141*1.5</f>
        <v>0.525</v>
      </c>
      <c r="R141" s="703">
        <f>M141*1.5</f>
        <v>0.495</v>
      </c>
      <c r="S141" s="703">
        <f>N141*1.5</f>
        <v>73.125</v>
      </c>
      <c r="T141" s="704">
        <f>O141*1.5</f>
        <v>0</v>
      </c>
    </row>
    <row r="142" ht="15.75" spans="1:20">
      <c r="A142" s="300" t="s">
        <v>43</v>
      </c>
      <c r="B142" s="300"/>
      <c r="C142" s="629" t="s">
        <v>147</v>
      </c>
      <c r="D142" s="302" t="s">
        <v>45</v>
      </c>
      <c r="E142" s="303" t="s">
        <v>46</v>
      </c>
      <c r="F142" s="303" t="s">
        <v>46</v>
      </c>
      <c r="G142" s="303" t="s">
        <v>46</v>
      </c>
      <c r="H142" s="303" t="s">
        <v>46</v>
      </c>
      <c r="I142" s="303" t="s">
        <v>46</v>
      </c>
      <c r="J142" s="387" t="s">
        <v>45</v>
      </c>
      <c r="K142" s="658">
        <v>1.5</v>
      </c>
      <c r="L142" s="659">
        <v>0.5</v>
      </c>
      <c r="M142" s="659">
        <v>21</v>
      </c>
      <c r="N142" s="659">
        <v>95</v>
      </c>
      <c r="O142" s="660">
        <v>10</v>
      </c>
      <c r="P142" s="661">
        <v>1.5</v>
      </c>
      <c r="Q142" s="705">
        <v>0.5</v>
      </c>
      <c r="R142" s="706">
        <v>21</v>
      </c>
      <c r="S142" s="706">
        <v>95</v>
      </c>
      <c r="T142" s="707">
        <v>10</v>
      </c>
    </row>
    <row r="143" ht="15.75" spans="1:20">
      <c r="A143" s="305"/>
      <c r="B143" s="305"/>
      <c r="C143" s="630" t="s">
        <v>47</v>
      </c>
      <c r="D143" s="631"/>
      <c r="E143" s="392"/>
      <c r="F143" s="632"/>
      <c r="G143" s="392"/>
      <c r="H143" s="633" t="e">
        <f>F143*#REF!/1000</f>
        <v>#REF!</v>
      </c>
      <c r="I143" s="392"/>
      <c r="J143" s="662"/>
      <c r="K143" s="663">
        <f>K119+K134+K140+K141+K142</f>
        <v>41.8</v>
      </c>
      <c r="L143" s="663">
        <f t="shared" ref="L143:T143" si="51">L119+L134+L140+L141+L142</f>
        <v>30.75</v>
      </c>
      <c r="M143" s="663">
        <f t="shared" si="51"/>
        <v>64.63</v>
      </c>
      <c r="N143" s="663">
        <f t="shared" si="51"/>
        <v>655.75</v>
      </c>
      <c r="O143" s="663">
        <f t="shared" si="51"/>
        <v>12.2</v>
      </c>
      <c r="P143" s="663">
        <f t="shared" si="51"/>
        <v>52.05</v>
      </c>
      <c r="Q143" s="663">
        <f t="shared" si="51"/>
        <v>38.175</v>
      </c>
      <c r="R143" s="663">
        <f t="shared" si="51"/>
        <v>71.295</v>
      </c>
      <c r="S143" s="663">
        <f t="shared" si="51"/>
        <v>754.125</v>
      </c>
      <c r="T143" s="663">
        <f t="shared" si="51"/>
        <v>12.27</v>
      </c>
    </row>
    <row r="144" spans="1:20">
      <c r="A144" s="314"/>
      <c r="B144" s="508" t="s">
        <v>48</v>
      </c>
      <c r="C144" s="634"/>
      <c r="D144" s="316"/>
      <c r="E144" s="317"/>
      <c r="F144" s="318"/>
      <c r="G144" s="317"/>
      <c r="H144" s="319"/>
      <c r="I144" s="317"/>
      <c r="J144" s="396"/>
      <c r="K144" s="664"/>
      <c r="L144" s="665"/>
      <c r="M144" s="665"/>
      <c r="N144" s="665"/>
      <c r="O144" s="666"/>
      <c r="P144" s="547"/>
      <c r="Q144" s="597"/>
      <c r="R144" s="598"/>
      <c r="S144" s="598"/>
      <c r="T144" s="708"/>
    </row>
    <row r="145" ht="18.75" customHeight="1" spans="1:20">
      <c r="A145" s="287" t="s">
        <v>148</v>
      </c>
      <c r="B145" s="281"/>
      <c r="C145" s="296" t="s">
        <v>149</v>
      </c>
      <c r="D145" s="290">
        <v>80</v>
      </c>
      <c r="E145" s="291">
        <f>E138</f>
        <v>0</v>
      </c>
      <c r="F145" s="291"/>
      <c r="G145" s="291"/>
      <c r="H145" s="293" t="e">
        <f>F145*#REF!/1000</f>
        <v>#REF!</v>
      </c>
      <c r="I145" s="291"/>
      <c r="J145" s="369">
        <v>100</v>
      </c>
      <c r="K145" s="370">
        <v>0.66</v>
      </c>
      <c r="L145" s="25">
        <v>0.12</v>
      </c>
      <c r="M145" s="25">
        <v>2.35</v>
      </c>
      <c r="N145" s="25">
        <v>14.4</v>
      </c>
      <c r="O145" s="75">
        <v>2.9</v>
      </c>
      <c r="P145" s="667">
        <f>K145*1.67</f>
        <v>1.1022</v>
      </c>
      <c r="Q145" s="505">
        <f t="shared" ref="Q145:T145" si="52">L145*1.67</f>
        <v>0.2004</v>
      </c>
      <c r="R145" s="506">
        <f t="shared" si="52"/>
        <v>3.9245</v>
      </c>
      <c r="S145" s="506">
        <f t="shared" si="52"/>
        <v>24.048</v>
      </c>
      <c r="T145" s="507">
        <f t="shared" si="52"/>
        <v>4.843</v>
      </c>
    </row>
    <row r="146" hidden="1" spans="1:20">
      <c r="A146" s="287" t="s">
        <v>150</v>
      </c>
      <c r="B146" s="510"/>
      <c r="C146" s="294" t="s">
        <v>151</v>
      </c>
      <c r="D146" s="290"/>
      <c r="E146" s="291"/>
      <c r="F146" s="291">
        <v>70.8</v>
      </c>
      <c r="G146" s="291">
        <v>60</v>
      </c>
      <c r="H146" s="293">
        <f>F146*$E$24/1000</f>
        <v>0</v>
      </c>
      <c r="I146" s="291">
        <f>E145*D145/1000</f>
        <v>0</v>
      </c>
      <c r="J146" s="369"/>
      <c r="K146" s="370"/>
      <c r="L146" s="25"/>
      <c r="M146" s="25"/>
      <c r="N146" s="25"/>
      <c r="O146" s="75"/>
      <c r="P146" s="667">
        <f t="shared" ref="P146:P147" si="53">K146*1.67</f>
        <v>0</v>
      </c>
      <c r="Q146" s="505">
        <f t="shared" ref="Q146:Q147" si="54">L146*1.67</f>
        <v>0</v>
      </c>
      <c r="R146" s="506">
        <f t="shared" ref="R146:R147" si="55">M146*1.67</f>
        <v>0</v>
      </c>
      <c r="S146" s="506">
        <f t="shared" ref="S146:S147" si="56">N146*1.67</f>
        <v>0</v>
      </c>
      <c r="T146" s="507">
        <f t="shared" ref="T146:T147" si="57">O146*1.67</f>
        <v>0</v>
      </c>
    </row>
    <row r="147" spans="1:20">
      <c r="A147" s="287" t="s">
        <v>152</v>
      </c>
      <c r="B147" s="287"/>
      <c r="C147" s="289" t="s">
        <v>153</v>
      </c>
      <c r="D147" s="290">
        <v>250</v>
      </c>
      <c r="E147" s="291">
        <f>E145</f>
        <v>0</v>
      </c>
      <c r="F147" s="292"/>
      <c r="G147" s="291"/>
      <c r="H147" s="291">
        <f>F147*$E$24/1000</f>
        <v>0</v>
      </c>
      <c r="I147" s="291"/>
      <c r="J147" s="369">
        <v>250</v>
      </c>
      <c r="K147" s="370">
        <v>1.6</v>
      </c>
      <c r="L147" s="25">
        <v>3.4</v>
      </c>
      <c r="M147" s="25">
        <v>8.6</v>
      </c>
      <c r="N147" s="25">
        <v>72</v>
      </c>
      <c r="O147" s="75">
        <v>14.8</v>
      </c>
      <c r="P147" s="667">
        <f t="shared" si="53"/>
        <v>2.672</v>
      </c>
      <c r="Q147" s="505">
        <f t="shared" si="54"/>
        <v>5.678</v>
      </c>
      <c r="R147" s="506">
        <f t="shared" si="55"/>
        <v>14.362</v>
      </c>
      <c r="S147" s="506">
        <f t="shared" si="56"/>
        <v>120.24</v>
      </c>
      <c r="T147" s="507">
        <f t="shared" si="57"/>
        <v>24.716</v>
      </c>
    </row>
    <row r="148" hidden="1" spans="1:20">
      <c r="A148" s="287" t="s">
        <v>154</v>
      </c>
      <c r="B148" s="287"/>
      <c r="C148" s="635" t="s">
        <v>103</v>
      </c>
      <c r="D148" s="636"/>
      <c r="E148" s="291"/>
      <c r="F148" s="525">
        <v>40</v>
      </c>
      <c r="G148" s="637">
        <v>32</v>
      </c>
      <c r="H148" s="511">
        <f t="shared" ref="H148:H157" si="58">F148*$E$29/1000</f>
        <v>0</v>
      </c>
      <c r="I148" s="291"/>
      <c r="J148" s="668"/>
      <c r="K148" s="370"/>
      <c r="L148" s="25"/>
      <c r="M148" s="25"/>
      <c r="N148" s="25"/>
      <c r="O148" s="75"/>
      <c r="P148" s="667">
        <f t="shared" ref="P148:P157" si="59">K148*1.67</f>
        <v>0</v>
      </c>
      <c r="Q148" s="505">
        <f t="shared" ref="Q148:Q157" si="60">L148*1.67</f>
        <v>0</v>
      </c>
      <c r="R148" s="506">
        <f t="shared" ref="R148:R157" si="61">M148*1.67</f>
        <v>0</v>
      </c>
      <c r="S148" s="506">
        <f t="shared" ref="S148:S157" si="62">N148*1.67</f>
        <v>0</v>
      </c>
      <c r="T148" s="507">
        <f t="shared" ref="T148:T157" si="63">O148*1.67</f>
        <v>0</v>
      </c>
    </row>
    <row r="149" hidden="1" spans="1:20">
      <c r="A149" s="287"/>
      <c r="B149" s="287"/>
      <c r="C149" s="294" t="s">
        <v>155</v>
      </c>
      <c r="D149" s="290"/>
      <c r="E149" s="291"/>
      <c r="F149" s="292">
        <v>28</v>
      </c>
      <c r="G149" s="291">
        <v>22</v>
      </c>
      <c r="H149" s="511">
        <f t="shared" si="58"/>
        <v>0</v>
      </c>
      <c r="I149" s="291"/>
      <c r="J149" s="668"/>
      <c r="K149" s="370"/>
      <c r="L149" s="25"/>
      <c r="M149" s="25"/>
      <c r="N149" s="25"/>
      <c r="O149" s="75"/>
      <c r="P149" s="667">
        <f t="shared" si="59"/>
        <v>0</v>
      </c>
      <c r="Q149" s="505">
        <f t="shared" si="60"/>
        <v>0</v>
      </c>
      <c r="R149" s="506">
        <f t="shared" si="61"/>
        <v>0</v>
      </c>
      <c r="S149" s="506">
        <f t="shared" si="62"/>
        <v>0</v>
      </c>
      <c r="T149" s="507">
        <f t="shared" si="63"/>
        <v>0</v>
      </c>
    </row>
    <row r="150" hidden="1" spans="1:20">
      <c r="A150" s="287"/>
      <c r="B150" s="287"/>
      <c r="C150" s="294" t="s">
        <v>137</v>
      </c>
      <c r="D150" s="290"/>
      <c r="E150" s="291"/>
      <c r="F150" s="292">
        <v>10</v>
      </c>
      <c r="G150" s="291">
        <v>8</v>
      </c>
      <c r="H150" s="511">
        <f t="shared" si="58"/>
        <v>0</v>
      </c>
      <c r="I150" s="291"/>
      <c r="J150" s="668"/>
      <c r="K150" s="370"/>
      <c r="L150" s="25"/>
      <c r="M150" s="25"/>
      <c r="N150" s="25"/>
      <c r="O150" s="75"/>
      <c r="P150" s="667">
        <f t="shared" si="59"/>
        <v>0</v>
      </c>
      <c r="Q150" s="505">
        <f t="shared" si="60"/>
        <v>0</v>
      </c>
      <c r="R150" s="506">
        <f t="shared" si="61"/>
        <v>0</v>
      </c>
      <c r="S150" s="506">
        <f t="shared" si="62"/>
        <v>0</v>
      </c>
      <c r="T150" s="507">
        <f t="shared" si="63"/>
        <v>0</v>
      </c>
    </row>
    <row r="151" hidden="1" spans="1:20">
      <c r="A151" s="287"/>
      <c r="B151" s="287"/>
      <c r="C151" s="294" t="s">
        <v>156</v>
      </c>
      <c r="D151" s="290"/>
      <c r="E151" s="291"/>
      <c r="F151" s="292">
        <v>4.8</v>
      </c>
      <c r="G151" s="291">
        <v>4</v>
      </c>
      <c r="H151" s="511">
        <f t="shared" si="58"/>
        <v>0</v>
      </c>
      <c r="I151" s="291">
        <f>D147*E147/1000</f>
        <v>0</v>
      </c>
      <c r="J151" s="668"/>
      <c r="K151" s="370"/>
      <c r="L151" s="25"/>
      <c r="M151" s="25"/>
      <c r="N151" s="25"/>
      <c r="O151" s="75"/>
      <c r="P151" s="667">
        <f t="shared" si="59"/>
        <v>0</v>
      </c>
      <c r="Q151" s="505">
        <f t="shared" si="60"/>
        <v>0</v>
      </c>
      <c r="R151" s="506">
        <f t="shared" si="61"/>
        <v>0</v>
      </c>
      <c r="S151" s="506">
        <f t="shared" si="62"/>
        <v>0</v>
      </c>
      <c r="T151" s="507">
        <f t="shared" si="63"/>
        <v>0</v>
      </c>
    </row>
    <row r="152" hidden="1" spans="1:20">
      <c r="A152" s="287"/>
      <c r="B152" s="287"/>
      <c r="C152" s="294" t="s">
        <v>157</v>
      </c>
      <c r="D152" s="290"/>
      <c r="E152" s="291"/>
      <c r="F152" s="292">
        <v>4</v>
      </c>
      <c r="G152" s="291">
        <v>4</v>
      </c>
      <c r="H152" s="511">
        <f t="shared" si="58"/>
        <v>0</v>
      </c>
      <c r="I152" s="291" t="s">
        <v>32</v>
      </c>
      <c r="J152" s="668"/>
      <c r="K152" s="551"/>
      <c r="L152" s="552"/>
      <c r="M152" s="552"/>
      <c r="N152" s="552"/>
      <c r="O152" s="534"/>
      <c r="P152" s="667">
        <f t="shared" si="59"/>
        <v>0</v>
      </c>
      <c r="Q152" s="505">
        <f t="shared" si="60"/>
        <v>0</v>
      </c>
      <c r="R152" s="506">
        <f t="shared" si="61"/>
        <v>0</v>
      </c>
      <c r="S152" s="506">
        <f t="shared" si="62"/>
        <v>0</v>
      </c>
      <c r="T152" s="507">
        <f t="shared" si="63"/>
        <v>0</v>
      </c>
    </row>
    <row r="153" hidden="1" spans="1:20">
      <c r="A153" s="287"/>
      <c r="B153" s="287"/>
      <c r="C153" s="294" t="s">
        <v>24</v>
      </c>
      <c r="D153" s="290"/>
      <c r="E153" s="291"/>
      <c r="F153" s="292">
        <v>2</v>
      </c>
      <c r="G153" s="291">
        <v>2</v>
      </c>
      <c r="H153" s="511">
        <f t="shared" si="58"/>
        <v>0</v>
      </c>
      <c r="I153" s="291"/>
      <c r="J153" s="668"/>
      <c r="K153" s="551"/>
      <c r="L153" s="552"/>
      <c r="M153" s="552"/>
      <c r="N153" s="552"/>
      <c r="O153" s="534"/>
      <c r="P153" s="667">
        <f t="shared" si="59"/>
        <v>0</v>
      </c>
      <c r="Q153" s="505">
        <f t="shared" si="60"/>
        <v>0</v>
      </c>
      <c r="R153" s="506">
        <f t="shared" si="61"/>
        <v>0</v>
      </c>
      <c r="S153" s="506">
        <f t="shared" si="62"/>
        <v>0</v>
      </c>
      <c r="T153" s="507">
        <f t="shared" si="63"/>
        <v>0</v>
      </c>
    </row>
    <row r="154" hidden="1" spans="1:20">
      <c r="A154" s="287"/>
      <c r="B154" s="287"/>
      <c r="C154" s="294" t="s">
        <v>33</v>
      </c>
      <c r="D154" s="290"/>
      <c r="E154" s="291"/>
      <c r="F154" s="292">
        <v>0.8</v>
      </c>
      <c r="G154" s="291">
        <v>0.8</v>
      </c>
      <c r="H154" s="511">
        <f t="shared" si="58"/>
        <v>0</v>
      </c>
      <c r="I154" s="291"/>
      <c r="J154" s="668"/>
      <c r="K154" s="551"/>
      <c r="L154" s="552"/>
      <c r="M154" s="552"/>
      <c r="N154" s="552"/>
      <c r="O154" s="534"/>
      <c r="P154" s="667">
        <f t="shared" si="59"/>
        <v>0</v>
      </c>
      <c r="Q154" s="505">
        <f t="shared" si="60"/>
        <v>0</v>
      </c>
      <c r="R154" s="506">
        <f t="shared" si="61"/>
        <v>0</v>
      </c>
      <c r="S154" s="506">
        <f t="shared" si="62"/>
        <v>0</v>
      </c>
      <c r="T154" s="507">
        <f t="shared" si="63"/>
        <v>0</v>
      </c>
    </row>
    <row r="155" hidden="1" spans="1:20">
      <c r="A155" s="287"/>
      <c r="B155" s="287"/>
      <c r="C155" s="294" t="s">
        <v>109</v>
      </c>
      <c r="D155" s="325"/>
      <c r="E155" s="326"/>
      <c r="F155" s="291">
        <v>21.26</v>
      </c>
      <c r="G155" s="291">
        <v>16.1</v>
      </c>
      <c r="H155" s="511"/>
      <c r="I155" s="291"/>
      <c r="J155" s="668"/>
      <c r="K155" s="551"/>
      <c r="L155" s="552"/>
      <c r="M155" s="552"/>
      <c r="N155" s="552"/>
      <c r="O155" s="534"/>
      <c r="P155" s="667">
        <f t="shared" si="59"/>
        <v>0</v>
      </c>
      <c r="Q155" s="505">
        <f t="shared" si="60"/>
        <v>0</v>
      </c>
      <c r="R155" s="506">
        <f t="shared" si="61"/>
        <v>0</v>
      </c>
      <c r="S155" s="506">
        <f t="shared" si="62"/>
        <v>0</v>
      </c>
      <c r="T155" s="507">
        <f t="shared" si="63"/>
        <v>0</v>
      </c>
    </row>
    <row r="156" hidden="1" spans="1:20">
      <c r="A156" s="287"/>
      <c r="B156" s="287"/>
      <c r="C156" s="294" t="s">
        <v>158</v>
      </c>
      <c r="D156" s="290"/>
      <c r="E156" s="291"/>
      <c r="F156" s="292">
        <v>130</v>
      </c>
      <c r="G156" s="291">
        <v>130</v>
      </c>
      <c r="H156" s="511">
        <f t="shared" si="58"/>
        <v>0</v>
      </c>
      <c r="I156" s="291"/>
      <c r="J156" s="668"/>
      <c r="K156" s="551"/>
      <c r="L156" s="552"/>
      <c r="M156" s="552"/>
      <c r="N156" s="552"/>
      <c r="O156" s="534"/>
      <c r="P156" s="667">
        <f t="shared" si="59"/>
        <v>0</v>
      </c>
      <c r="Q156" s="505">
        <f t="shared" si="60"/>
        <v>0</v>
      </c>
      <c r="R156" s="506">
        <f t="shared" si="61"/>
        <v>0</v>
      </c>
      <c r="S156" s="506">
        <f t="shared" si="62"/>
        <v>0</v>
      </c>
      <c r="T156" s="507">
        <f t="shared" si="63"/>
        <v>0</v>
      </c>
    </row>
    <row r="157" hidden="1" spans="1:20">
      <c r="A157" s="287"/>
      <c r="B157" s="287"/>
      <c r="C157" s="294" t="s">
        <v>110</v>
      </c>
      <c r="D157" s="290"/>
      <c r="E157" s="291"/>
      <c r="F157" s="292">
        <v>4</v>
      </c>
      <c r="G157" s="291">
        <v>4</v>
      </c>
      <c r="H157" s="511">
        <f t="shared" si="58"/>
        <v>0</v>
      </c>
      <c r="I157" s="291"/>
      <c r="J157" s="668"/>
      <c r="K157" s="551"/>
      <c r="L157" s="552"/>
      <c r="M157" s="552"/>
      <c r="N157" s="552"/>
      <c r="O157" s="534"/>
      <c r="P157" s="667">
        <f t="shared" si="59"/>
        <v>0</v>
      </c>
      <c r="Q157" s="505">
        <f t="shared" si="60"/>
        <v>0</v>
      </c>
      <c r="R157" s="506">
        <f t="shared" si="61"/>
        <v>0</v>
      </c>
      <c r="S157" s="506">
        <f t="shared" si="62"/>
        <v>0</v>
      </c>
      <c r="T157" s="507">
        <f t="shared" si="63"/>
        <v>0</v>
      </c>
    </row>
    <row r="158" ht="28.5" spans="1:20">
      <c r="A158" s="638" t="s">
        <v>159</v>
      </c>
      <c r="B158" s="287"/>
      <c r="C158" s="289" t="s">
        <v>160</v>
      </c>
      <c r="D158" s="290">
        <v>250</v>
      </c>
      <c r="E158" s="291">
        <f>E146</f>
        <v>0</v>
      </c>
      <c r="F158" s="292"/>
      <c r="G158" s="291"/>
      <c r="H158" s="291"/>
      <c r="I158" s="291"/>
      <c r="J158" s="384">
        <v>280</v>
      </c>
      <c r="K158" s="377">
        <v>14.9</v>
      </c>
      <c r="L158" s="161">
        <v>13.5</v>
      </c>
      <c r="M158" s="161">
        <v>37.9</v>
      </c>
      <c r="N158" s="161">
        <v>358.5</v>
      </c>
      <c r="O158" s="375">
        <v>1.6</v>
      </c>
      <c r="P158" s="379">
        <v>16.2</v>
      </c>
      <c r="Q158" s="468">
        <v>14.5</v>
      </c>
      <c r="R158" s="161">
        <f t="shared" ref="R158" si="64">M158*1.5</f>
        <v>56.85</v>
      </c>
      <c r="S158" s="161">
        <f t="shared" ref="S158" si="65">N158*1.5</f>
        <v>537.75</v>
      </c>
      <c r="T158" s="709">
        <f t="shared" ref="T158" si="66">O158*1.5</f>
        <v>2.4</v>
      </c>
    </row>
    <row r="159" hidden="1" customHeight="1" spans="1:20">
      <c r="A159" s="288" t="s">
        <v>161</v>
      </c>
      <c r="B159" s="288"/>
      <c r="C159" s="294" t="s">
        <v>162</v>
      </c>
      <c r="D159" s="325"/>
      <c r="E159" s="326"/>
      <c r="F159" s="292">
        <v>72</v>
      </c>
      <c r="G159" s="291">
        <v>68.6</v>
      </c>
      <c r="H159" s="291">
        <f t="shared" ref="H159:H160" si="67">F159*$E$40/1000</f>
        <v>0</v>
      </c>
      <c r="I159" s="291"/>
      <c r="J159" s="369"/>
      <c r="K159" s="669"/>
      <c r="L159" s="670"/>
      <c r="M159" s="670"/>
      <c r="N159" s="670"/>
      <c r="O159" s="671"/>
      <c r="P159" s="672"/>
      <c r="Q159" s="710"/>
      <c r="R159" s="670"/>
      <c r="S159" s="670"/>
      <c r="T159" s="711"/>
    </row>
    <row r="160" hidden="1" spans="1:20">
      <c r="A160" s="288" t="s">
        <v>138</v>
      </c>
      <c r="B160" s="288"/>
      <c r="C160" s="294" t="s">
        <v>139</v>
      </c>
      <c r="D160" s="290"/>
      <c r="E160" s="291"/>
      <c r="F160" s="292">
        <v>74.25</v>
      </c>
      <c r="G160" s="291">
        <v>74.25</v>
      </c>
      <c r="H160" s="291">
        <f t="shared" si="67"/>
        <v>0</v>
      </c>
      <c r="I160" s="291"/>
      <c r="J160" s="369"/>
      <c r="K160" s="669"/>
      <c r="L160" s="121"/>
      <c r="M160" s="121"/>
      <c r="N160" s="121"/>
      <c r="O160" s="673"/>
      <c r="P160" s="672"/>
      <c r="Q160" s="712"/>
      <c r="R160" s="121"/>
      <c r="S160" s="121"/>
      <c r="T160" s="713"/>
    </row>
    <row r="161" hidden="1" spans="1:20">
      <c r="A161" s="288"/>
      <c r="B161" s="288"/>
      <c r="C161" s="294" t="s">
        <v>110</v>
      </c>
      <c r="D161" s="290"/>
      <c r="E161" s="291"/>
      <c r="F161" s="292">
        <v>74</v>
      </c>
      <c r="G161" s="291">
        <v>74</v>
      </c>
      <c r="H161" s="291"/>
      <c r="I161" s="291"/>
      <c r="J161" s="369"/>
      <c r="K161" s="669"/>
      <c r="L161" s="121"/>
      <c r="M161" s="121"/>
      <c r="N161" s="121"/>
      <c r="O161" s="673"/>
      <c r="P161" s="672"/>
      <c r="Q161" s="712"/>
      <c r="R161" s="121"/>
      <c r="S161" s="121"/>
      <c r="T161" s="713"/>
    </row>
    <row r="162" hidden="1" spans="1:20">
      <c r="A162" s="288"/>
      <c r="B162" s="288"/>
      <c r="C162" s="294" t="s">
        <v>24</v>
      </c>
      <c r="D162" s="290"/>
      <c r="E162" s="291"/>
      <c r="F162" s="292">
        <v>3.7</v>
      </c>
      <c r="G162" s="291">
        <v>3.7</v>
      </c>
      <c r="H162" s="291"/>
      <c r="I162" s="291"/>
      <c r="J162" s="369"/>
      <c r="K162" s="669"/>
      <c r="L162" s="121"/>
      <c r="M162" s="121"/>
      <c r="N162" s="121"/>
      <c r="O162" s="673"/>
      <c r="P162" s="672"/>
      <c r="Q162" s="712"/>
      <c r="R162" s="121"/>
      <c r="S162" s="121"/>
      <c r="T162" s="713"/>
    </row>
    <row r="163" hidden="1" spans="1:20">
      <c r="A163" s="288"/>
      <c r="B163" s="288"/>
      <c r="C163" s="294" t="s">
        <v>134</v>
      </c>
      <c r="D163" s="290"/>
      <c r="E163" s="291"/>
      <c r="F163" s="292">
        <v>3.7</v>
      </c>
      <c r="G163" s="291">
        <v>3.7</v>
      </c>
      <c r="H163" s="291"/>
      <c r="I163" s="291"/>
      <c r="J163" s="369"/>
      <c r="K163" s="669"/>
      <c r="L163" s="121"/>
      <c r="M163" s="121"/>
      <c r="N163" s="121"/>
      <c r="O163" s="673"/>
      <c r="P163" s="672"/>
      <c r="Q163" s="712"/>
      <c r="R163" s="121"/>
      <c r="S163" s="121"/>
      <c r="T163" s="713"/>
    </row>
    <row r="164" hidden="1" spans="1:20">
      <c r="A164" s="288" t="s">
        <v>30</v>
      </c>
      <c r="B164" s="288"/>
      <c r="C164" s="294" t="s">
        <v>100</v>
      </c>
      <c r="D164" s="290"/>
      <c r="E164" s="291"/>
      <c r="F164" s="291">
        <v>3.6</v>
      </c>
      <c r="G164" s="291">
        <v>3.6</v>
      </c>
      <c r="H164" s="291" t="e">
        <f>F164*#REF!/1000</f>
        <v>#REF!</v>
      </c>
      <c r="I164" s="291" t="s">
        <v>74</v>
      </c>
      <c r="J164" s="369"/>
      <c r="K164" s="372"/>
      <c r="L164" s="28"/>
      <c r="M164" s="28"/>
      <c r="N164" s="28"/>
      <c r="O164" s="75"/>
      <c r="P164" s="373"/>
      <c r="Q164" s="124"/>
      <c r="R164" s="28"/>
      <c r="S164" s="28"/>
      <c r="T164" s="590"/>
    </row>
    <row r="165" hidden="1" spans="1:20">
      <c r="A165" s="288"/>
      <c r="B165" s="288"/>
      <c r="C165" s="294" t="s">
        <v>24</v>
      </c>
      <c r="D165" s="290"/>
      <c r="E165" s="291"/>
      <c r="F165" s="291">
        <v>4.5</v>
      </c>
      <c r="G165" s="292">
        <v>4.5</v>
      </c>
      <c r="H165" s="291" t="e">
        <f>F165*#REF!/1000</f>
        <v>#REF!</v>
      </c>
      <c r="I165" s="291"/>
      <c r="J165" s="369"/>
      <c r="K165" s="372"/>
      <c r="L165" s="28"/>
      <c r="M165" s="28"/>
      <c r="N165" s="28"/>
      <c r="O165" s="75"/>
      <c r="P165" s="373"/>
      <c r="Q165" s="124"/>
      <c r="R165" s="28"/>
      <c r="S165" s="28"/>
      <c r="T165" s="590"/>
    </row>
    <row r="166" spans="1:20">
      <c r="A166" s="288"/>
      <c r="B166" s="288"/>
      <c r="C166" s="289" t="s">
        <v>163</v>
      </c>
      <c r="D166" s="290">
        <v>200</v>
      </c>
      <c r="E166" s="291">
        <v>200</v>
      </c>
      <c r="F166" s="291">
        <v>200</v>
      </c>
      <c r="G166" s="291">
        <v>200</v>
      </c>
      <c r="H166" s="291">
        <v>200</v>
      </c>
      <c r="I166" s="291">
        <v>200</v>
      </c>
      <c r="J166" s="369">
        <v>200</v>
      </c>
      <c r="K166" s="372">
        <v>0.2</v>
      </c>
      <c r="L166" s="28">
        <v>0.2</v>
      </c>
      <c r="M166" s="161">
        <v>29.6</v>
      </c>
      <c r="N166" s="28">
        <v>74</v>
      </c>
      <c r="O166" s="75">
        <v>22</v>
      </c>
      <c r="P166" s="373">
        <f>K166</f>
        <v>0.2</v>
      </c>
      <c r="Q166" s="124">
        <f t="shared" ref="Q166:T166" si="68">L166</f>
        <v>0.2</v>
      </c>
      <c r="R166" s="28">
        <f t="shared" si="68"/>
        <v>29.6</v>
      </c>
      <c r="S166" s="28">
        <f t="shared" si="68"/>
        <v>74</v>
      </c>
      <c r="T166" s="714">
        <f t="shared" si="68"/>
        <v>22</v>
      </c>
    </row>
    <row r="167" hidden="1" spans="1:20">
      <c r="A167" s="288" t="s">
        <v>164</v>
      </c>
      <c r="B167" s="288"/>
      <c r="C167" s="294" t="s">
        <v>165</v>
      </c>
      <c r="D167" s="290"/>
      <c r="E167" s="291"/>
      <c r="F167" s="292">
        <v>45.4</v>
      </c>
      <c r="G167" s="291">
        <v>40</v>
      </c>
      <c r="H167" s="293" t="e">
        <f>F167*#REF!/1000</f>
        <v>#REF!</v>
      </c>
      <c r="I167" s="291"/>
      <c r="J167" s="369"/>
      <c r="K167" s="372"/>
      <c r="L167" s="28"/>
      <c r="M167" s="28"/>
      <c r="N167" s="28"/>
      <c r="O167" s="75"/>
      <c r="P167" s="373"/>
      <c r="Q167" s="124"/>
      <c r="R167" s="28"/>
      <c r="S167" s="28"/>
      <c r="T167" s="714"/>
    </row>
    <row r="168" hidden="1" spans="1:20">
      <c r="A168" s="288" t="s">
        <v>166</v>
      </c>
      <c r="B168" s="288"/>
      <c r="C168" s="294" t="s">
        <v>33</v>
      </c>
      <c r="D168" s="290"/>
      <c r="E168" s="291"/>
      <c r="F168" s="292">
        <v>10</v>
      </c>
      <c r="G168" s="291">
        <v>10</v>
      </c>
      <c r="H168" s="293" t="e">
        <f>F168*#REF!/1000</f>
        <v>#REF!</v>
      </c>
      <c r="I168" s="291">
        <f>D166*E166/1000</f>
        <v>40</v>
      </c>
      <c r="J168" s="369"/>
      <c r="K168" s="372"/>
      <c r="L168" s="28"/>
      <c r="M168" s="28"/>
      <c r="N168" s="28"/>
      <c r="O168" s="75"/>
      <c r="P168" s="373"/>
      <c r="Q168" s="124"/>
      <c r="R168" s="28"/>
      <c r="S168" s="28"/>
      <c r="T168" s="714"/>
    </row>
    <row r="169" hidden="1" spans="1:20">
      <c r="A169" s="288"/>
      <c r="B169" s="288"/>
      <c r="C169" s="294" t="s">
        <v>25</v>
      </c>
      <c r="D169" s="290"/>
      <c r="E169" s="291"/>
      <c r="F169" s="292">
        <v>180</v>
      </c>
      <c r="G169" s="291">
        <v>180</v>
      </c>
      <c r="H169" s="293" t="e">
        <f>F169*#REF!/1000</f>
        <v>#REF!</v>
      </c>
      <c r="I169" s="291" t="s">
        <v>32</v>
      </c>
      <c r="J169" s="369"/>
      <c r="K169" s="372"/>
      <c r="L169" s="28"/>
      <c r="M169" s="28"/>
      <c r="N169" s="28"/>
      <c r="O169" s="75"/>
      <c r="P169" s="373"/>
      <c r="Q169" s="124"/>
      <c r="R169" s="28"/>
      <c r="S169" s="28"/>
      <c r="T169" s="714"/>
    </row>
    <row r="170" spans="1:20">
      <c r="A170" s="287" t="s">
        <v>42</v>
      </c>
      <c r="B170" s="287"/>
      <c r="C170" s="289" t="s">
        <v>84</v>
      </c>
      <c r="D170" s="295">
        <v>40</v>
      </c>
      <c r="E170" s="291"/>
      <c r="F170" s="292">
        <v>50</v>
      </c>
      <c r="G170" s="291">
        <v>50</v>
      </c>
      <c r="H170" s="293" t="e">
        <f t="shared" ref="H170:H171" si="69">F170*$E$5/1000</f>
        <v>#REF!</v>
      </c>
      <c r="I170" s="291"/>
      <c r="J170" s="369">
        <v>60</v>
      </c>
      <c r="K170" s="370">
        <v>2.8</v>
      </c>
      <c r="L170" s="25">
        <v>0.51</v>
      </c>
      <c r="M170" s="25">
        <v>6.5</v>
      </c>
      <c r="N170" s="25">
        <v>90</v>
      </c>
      <c r="O170" s="65">
        <v>0</v>
      </c>
      <c r="P170" s="371">
        <f>K170*1.5</f>
        <v>4.2</v>
      </c>
      <c r="Q170" s="591">
        <f t="shared" ref="Q170:T171" si="70">L170*1.5</f>
        <v>0.765</v>
      </c>
      <c r="R170" s="25">
        <f t="shared" si="70"/>
        <v>9.75</v>
      </c>
      <c r="S170" s="25">
        <f t="shared" si="70"/>
        <v>135</v>
      </c>
      <c r="T170" s="603">
        <f t="shared" si="70"/>
        <v>0</v>
      </c>
    </row>
    <row r="171" ht="15.75" spans="1:20">
      <c r="A171" s="300" t="s">
        <v>42</v>
      </c>
      <c r="B171" s="300"/>
      <c r="C171" s="301" t="s">
        <v>37</v>
      </c>
      <c r="D171" s="331">
        <v>20</v>
      </c>
      <c r="E171" s="332"/>
      <c r="F171" s="303">
        <v>50</v>
      </c>
      <c r="G171" s="332">
        <v>50</v>
      </c>
      <c r="H171" s="333" t="e">
        <f t="shared" si="69"/>
        <v>#REF!</v>
      </c>
      <c r="I171" s="414"/>
      <c r="J171" s="415">
        <v>30</v>
      </c>
      <c r="K171" s="388">
        <v>4.1</v>
      </c>
      <c r="L171" s="389">
        <v>0.7</v>
      </c>
      <c r="M171" s="389">
        <v>4.6</v>
      </c>
      <c r="N171" s="389">
        <v>97.5</v>
      </c>
      <c r="O171" s="390">
        <v>0</v>
      </c>
      <c r="P171" s="674">
        <f>K171*1.5</f>
        <v>6.15</v>
      </c>
      <c r="Q171" s="715">
        <f t="shared" si="70"/>
        <v>1.05</v>
      </c>
      <c r="R171" s="716">
        <f t="shared" si="70"/>
        <v>6.9</v>
      </c>
      <c r="S171" s="716">
        <f t="shared" si="70"/>
        <v>146.25</v>
      </c>
      <c r="T171" s="717">
        <f t="shared" si="70"/>
        <v>0</v>
      </c>
    </row>
    <row r="172" ht="15.75" spans="1:20">
      <c r="A172" s="342"/>
      <c r="B172" s="342"/>
      <c r="C172" s="334" t="s">
        <v>47</v>
      </c>
      <c r="D172" s="341"/>
      <c r="E172" s="308"/>
      <c r="F172" s="307"/>
      <c r="G172" s="308"/>
      <c r="H172" s="309"/>
      <c r="I172" s="308"/>
      <c r="J172" s="539"/>
      <c r="K172" s="675">
        <f t="shared" ref="K172:T172" si="71">K145+K147+K158+K166+K170+K171</f>
        <v>24.26</v>
      </c>
      <c r="L172" s="676">
        <f t="shared" si="71"/>
        <v>18.43</v>
      </c>
      <c r="M172" s="676">
        <f t="shared" si="71"/>
        <v>89.55</v>
      </c>
      <c r="N172" s="676">
        <f t="shared" si="71"/>
        <v>706.4</v>
      </c>
      <c r="O172" s="677">
        <f t="shared" si="71"/>
        <v>41.3</v>
      </c>
      <c r="P172" s="678">
        <f t="shared" si="71"/>
        <v>30.5242</v>
      </c>
      <c r="Q172" s="718">
        <f t="shared" si="71"/>
        <v>22.3934</v>
      </c>
      <c r="R172" s="719">
        <f t="shared" si="71"/>
        <v>121.3865</v>
      </c>
      <c r="S172" s="719">
        <f t="shared" si="71"/>
        <v>1037.288</v>
      </c>
      <c r="T172" s="720">
        <f t="shared" si="71"/>
        <v>53.959</v>
      </c>
    </row>
    <row r="173" ht="15.75" hidden="1" spans="1:20">
      <c r="A173" s="336"/>
      <c r="B173" s="336"/>
      <c r="C173" s="639" t="s">
        <v>167</v>
      </c>
      <c r="D173" s="640">
        <v>3.75</v>
      </c>
      <c r="E173" s="317" t="e">
        <f>#REF!</f>
        <v>#REF!</v>
      </c>
      <c r="F173" s="318"/>
      <c r="G173" s="317"/>
      <c r="H173" s="317" t="e">
        <f>F173*$E$62/1000</f>
        <v>#VALUE!</v>
      </c>
      <c r="I173" s="317"/>
      <c r="J173" s="396"/>
      <c r="K173" s="679"/>
      <c r="L173" s="680"/>
      <c r="M173" s="680"/>
      <c r="N173" s="681"/>
      <c r="O173" s="682"/>
      <c r="P173" s="683"/>
      <c r="Q173" s="721"/>
      <c r="R173" s="722"/>
      <c r="S173" s="62"/>
      <c r="T173" s="723"/>
    </row>
    <row r="174" spans="1:20">
      <c r="A174" s="288"/>
      <c r="B174" s="641" t="s">
        <v>85</v>
      </c>
      <c r="C174" s="639"/>
      <c r="D174" s="290"/>
      <c r="E174" s="291"/>
      <c r="F174" s="292"/>
      <c r="G174" s="291"/>
      <c r="H174" s="291"/>
      <c r="I174" s="291"/>
      <c r="J174" s="369"/>
      <c r="K174" s="684"/>
      <c r="L174" s="64"/>
      <c r="M174" s="64"/>
      <c r="N174" s="59"/>
      <c r="O174" s="192"/>
      <c r="P174" s="685"/>
      <c r="Q174" s="724"/>
      <c r="R174" s="725"/>
      <c r="S174" s="463"/>
      <c r="T174" s="726"/>
    </row>
    <row r="175" spans="1:20">
      <c r="A175" s="288" t="s">
        <v>168</v>
      </c>
      <c r="B175" s="288"/>
      <c r="C175" s="642" t="s">
        <v>169</v>
      </c>
      <c r="D175" s="339">
        <v>200</v>
      </c>
      <c r="E175" s="340"/>
      <c r="F175" s="340"/>
      <c r="G175" s="340"/>
      <c r="H175" s="293"/>
      <c r="I175" s="340"/>
      <c r="J175" s="423">
        <v>200</v>
      </c>
      <c r="K175" s="370">
        <v>0.14</v>
      </c>
      <c r="L175" s="25">
        <v>0.06</v>
      </c>
      <c r="M175" s="25">
        <v>21.78</v>
      </c>
      <c r="N175" s="25">
        <v>69.44</v>
      </c>
      <c r="O175" s="65">
        <v>40</v>
      </c>
      <c r="P175" s="371">
        <v>0.14</v>
      </c>
      <c r="Q175" s="591">
        <v>0.06</v>
      </c>
      <c r="R175" s="25">
        <v>21.78</v>
      </c>
      <c r="S175" s="25">
        <v>69.44</v>
      </c>
      <c r="T175" s="465">
        <v>40</v>
      </c>
    </row>
    <row r="176" ht="15.75" spans="1:20">
      <c r="A176" s="300" t="s">
        <v>87</v>
      </c>
      <c r="B176" s="300"/>
      <c r="C176" s="301" t="s">
        <v>170</v>
      </c>
      <c r="D176" s="302">
        <v>40</v>
      </c>
      <c r="E176" s="332"/>
      <c r="F176" s="303">
        <v>20</v>
      </c>
      <c r="G176" s="332"/>
      <c r="H176" s="333"/>
      <c r="I176" s="332"/>
      <c r="J176" s="415">
        <v>40</v>
      </c>
      <c r="K176" s="571">
        <v>1.5</v>
      </c>
      <c r="L176" s="686">
        <v>2.9</v>
      </c>
      <c r="M176" s="161">
        <v>34.8</v>
      </c>
      <c r="N176" s="686">
        <v>140</v>
      </c>
      <c r="O176" s="687">
        <v>0.16</v>
      </c>
      <c r="P176" s="688">
        <f>K176</f>
        <v>1.5</v>
      </c>
      <c r="Q176" s="727">
        <f t="shared" ref="Q176:T176" si="72">L176</f>
        <v>2.9</v>
      </c>
      <c r="R176" s="686">
        <f t="shared" si="72"/>
        <v>34.8</v>
      </c>
      <c r="S176" s="686">
        <f t="shared" si="72"/>
        <v>140</v>
      </c>
      <c r="T176" s="728">
        <f t="shared" si="72"/>
        <v>0.16</v>
      </c>
    </row>
    <row r="177" ht="15.75" spans="1:20">
      <c r="A177" s="342"/>
      <c r="B177" s="342"/>
      <c r="C177" s="334" t="s">
        <v>47</v>
      </c>
      <c r="D177" s="643"/>
      <c r="E177" s="308"/>
      <c r="F177" s="307"/>
      <c r="G177" s="308"/>
      <c r="H177" s="308"/>
      <c r="I177" s="308"/>
      <c r="J177" s="539"/>
      <c r="K177" s="689">
        <f>SUM(K175:K176)</f>
        <v>1.64</v>
      </c>
      <c r="L177" s="689">
        <f t="shared" ref="L177:T177" si="73">SUM(L175:L176)</f>
        <v>2.96</v>
      </c>
      <c r="M177" s="689">
        <f t="shared" si="73"/>
        <v>56.58</v>
      </c>
      <c r="N177" s="689">
        <f t="shared" si="73"/>
        <v>209.44</v>
      </c>
      <c r="O177" s="690">
        <f t="shared" si="73"/>
        <v>40.16</v>
      </c>
      <c r="P177" s="691">
        <f t="shared" si="73"/>
        <v>1.64</v>
      </c>
      <c r="Q177" s="729">
        <f t="shared" si="73"/>
        <v>2.96</v>
      </c>
      <c r="R177" s="689">
        <f t="shared" si="73"/>
        <v>56.58</v>
      </c>
      <c r="S177" s="691">
        <f t="shared" si="73"/>
        <v>209.44</v>
      </c>
      <c r="T177" s="730">
        <f t="shared" si="73"/>
        <v>40.16</v>
      </c>
    </row>
    <row r="178" ht="15.75" spans="1:20">
      <c r="A178" s="305"/>
      <c r="B178" s="305"/>
      <c r="C178" s="644" t="s">
        <v>171</v>
      </c>
      <c r="D178" s="344"/>
      <c r="E178" s="345"/>
      <c r="F178" s="345"/>
      <c r="G178" s="345"/>
      <c r="H178" s="345"/>
      <c r="I178" s="345"/>
      <c r="J178" s="438"/>
      <c r="K178" s="663">
        <f t="shared" ref="K178:T178" si="74">K143+K172+K177</f>
        <v>67.7</v>
      </c>
      <c r="L178" s="663">
        <f t="shared" si="74"/>
        <v>52.14</v>
      </c>
      <c r="M178" s="663">
        <f t="shared" si="74"/>
        <v>210.76</v>
      </c>
      <c r="N178" s="663">
        <f t="shared" si="74"/>
        <v>1571.59</v>
      </c>
      <c r="O178" s="692">
        <f t="shared" si="74"/>
        <v>93.66</v>
      </c>
      <c r="P178" s="693">
        <f t="shared" si="74"/>
        <v>84.2142</v>
      </c>
      <c r="Q178" s="731">
        <f t="shared" si="74"/>
        <v>63.5284</v>
      </c>
      <c r="R178" s="663">
        <f t="shared" si="74"/>
        <v>249.2615</v>
      </c>
      <c r="S178" s="663">
        <f t="shared" si="74"/>
        <v>2000.853</v>
      </c>
      <c r="T178" s="693">
        <f t="shared" si="74"/>
        <v>106.389</v>
      </c>
    </row>
    <row r="179" ht="18.75" spans="1:20">
      <c r="A179" s="645"/>
      <c r="B179" s="645"/>
      <c r="C179" s="646"/>
      <c r="D179" s="647" t="s">
        <v>172</v>
      </c>
      <c r="E179" s="648" t="s">
        <v>173</v>
      </c>
      <c r="F179" s="648"/>
      <c r="G179" s="648"/>
      <c r="H179" s="649"/>
      <c r="I179" s="648"/>
      <c r="J179" s="694"/>
      <c r="K179" s="695"/>
      <c r="L179" s="696"/>
      <c r="M179" s="696"/>
      <c r="N179" s="696"/>
      <c r="O179" s="697"/>
      <c r="P179" s="698"/>
      <c r="Q179" s="621"/>
      <c r="R179" s="622"/>
      <c r="S179" s="622"/>
      <c r="T179" s="623"/>
    </row>
    <row r="180" ht="30" spans="1:20">
      <c r="A180" s="522" t="s">
        <v>2</v>
      </c>
      <c r="B180" s="523" t="s">
        <v>3</v>
      </c>
      <c r="C180" s="524" t="s">
        <v>4</v>
      </c>
      <c r="D180" s="284" t="s">
        <v>17</v>
      </c>
      <c r="E180" s="525" t="s">
        <v>6</v>
      </c>
      <c r="F180" s="525" t="s">
        <v>7</v>
      </c>
      <c r="G180" s="525" t="s">
        <v>8</v>
      </c>
      <c r="H180" s="650" t="s">
        <v>9</v>
      </c>
      <c r="I180" s="525"/>
      <c r="J180" s="284" t="s">
        <v>17</v>
      </c>
      <c r="K180" s="586" t="s">
        <v>11</v>
      </c>
      <c r="L180" s="15" t="s">
        <v>12</v>
      </c>
      <c r="M180" s="15" t="s">
        <v>13</v>
      </c>
      <c r="N180" s="59" t="s">
        <v>14</v>
      </c>
      <c r="O180" s="60" t="s">
        <v>15</v>
      </c>
      <c r="P180" s="524" t="s">
        <v>11</v>
      </c>
      <c r="Q180" s="624" t="s">
        <v>12</v>
      </c>
      <c r="R180" s="15" t="s">
        <v>13</v>
      </c>
      <c r="S180" s="59" t="s">
        <v>14</v>
      </c>
      <c r="T180" s="625" t="s">
        <v>15</v>
      </c>
    </row>
    <row r="181" spans="1:20">
      <c r="A181" s="288"/>
      <c r="B181" s="526" t="s">
        <v>16</v>
      </c>
      <c r="C181" s="527"/>
      <c r="D181" s="528"/>
      <c r="E181" s="525"/>
      <c r="F181" s="525"/>
      <c r="G181" s="525"/>
      <c r="H181" s="650"/>
      <c r="I181" s="525"/>
      <c r="J181" s="587"/>
      <c r="K181" s="586"/>
      <c r="L181" s="15"/>
      <c r="M181" s="15"/>
      <c r="N181" s="59"/>
      <c r="O181" s="60"/>
      <c r="P181" s="524"/>
      <c r="Q181" s="624"/>
      <c r="R181" s="15"/>
      <c r="S181" s="59"/>
      <c r="T181" s="625"/>
    </row>
    <row r="182" ht="19.5" customHeight="1" spans="1:20">
      <c r="A182" s="287" t="s">
        <v>174</v>
      </c>
      <c r="B182" s="288"/>
      <c r="C182" s="529" t="s">
        <v>175</v>
      </c>
      <c r="D182" s="530">
        <v>200</v>
      </c>
      <c r="E182" s="531">
        <v>200</v>
      </c>
      <c r="F182" s="531">
        <v>200</v>
      </c>
      <c r="G182" s="531">
        <v>200</v>
      </c>
      <c r="H182" s="531">
        <v>200</v>
      </c>
      <c r="I182" s="531">
        <v>200</v>
      </c>
      <c r="J182" s="588">
        <v>200</v>
      </c>
      <c r="K182" s="409">
        <v>12.4</v>
      </c>
      <c r="L182" s="412">
        <v>18.6</v>
      </c>
      <c r="M182" s="412">
        <v>1.8</v>
      </c>
      <c r="N182" s="412">
        <v>227</v>
      </c>
      <c r="O182" s="413">
        <v>0.33</v>
      </c>
      <c r="P182" s="410">
        <f>K182*1.3</f>
        <v>16.12</v>
      </c>
      <c r="Q182" s="410">
        <f t="shared" ref="Q182:S182" si="75">L182*1.3</f>
        <v>24.18</v>
      </c>
      <c r="R182" s="410">
        <f t="shared" si="75"/>
        <v>2.34</v>
      </c>
      <c r="S182" s="410">
        <f t="shared" si="75"/>
        <v>295.1</v>
      </c>
      <c r="T182" s="410">
        <v>0.42</v>
      </c>
    </row>
    <row r="183" hidden="1" spans="1:20">
      <c r="A183" s="281"/>
      <c r="B183" s="287"/>
      <c r="C183" s="651" t="s">
        <v>176</v>
      </c>
      <c r="D183" s="530"/>
      <c r="E183" s="531"/>
      <c r="F183" s="531">
        <v>50</v>
      </c>
      <c r="G183" s="531">
        <v>50</v>
      </c>
      <c r="H183" s="628" t="e">
        <f>F183*$E$5/1000</f>
        <v>#REF!</v>
      </c>
      <c r="I183" s="531"/>
      <c r="J183" s="588">
        <v>200</v>
      </c>
      <c r="K183" s="409"/>
      <c r="L183" s="412"/>
      <c r="M183" s="412"/>
      <c r="N183" s="412"/>
      <c r="O183" s="413"/>
      <c r="P183" s="410"/>
      <c r="Q183" s="486"/>
      <c r="R183" s="412"/>
      <c r="S183" s="412"/>
      <c r="T183" s="732"/>
    </row>
    <row r="184" hidden="1" spans="1:20">
      <c r="A184" s="287" t="s">
        <v>21</v>
      </c>
      <c r="B184" s="287"/>
      <c r="C184" s="651" t="s">
        <v>177</v>
      </c>
      <c r="D184" s="530"/>
      <c r="E184" s="531"/>
      <c r="F184" s="531">
        <v>96</v>
      </c>
      <c r="G184" s="531">
        <v>96</v>
      </c>
      <c r="H184" s="628" t="e">
        <f>F184*$E$5/1000</f>
        <v>#REF!</v>
      </c>
      <c r="I184" s="531"/>
      <c r="J184" s="588">
        <v>200</v>
      </c>
      <c r="K184" s="409"/>
      <c r="L184" s="412"/>
      <c r="M184" s="412"/>
      <c r="N184" s="412"/>
      <c r="O184" s="413"/>
      <c r="P184" s="410"/>
      <c r="Q184" s="486"/>
      <c r="R184" s="412"/>
      <c r="S184" s="412"/>
      <c r="T184" s="732"/>
    </row>
    <row r="185" hidden="1" spans="1:20">
      <c r="A185" s="288"/>
      <c r="B185" s="288"/>
      <c r="C185" s="651" t="s">
        <v>23</v>
      </c>
      <c r="D185" s="530"/>
      <c r="E185" s="531"/>
      <c r="F185" s="531">
        <v>6</v>
      </c>
      <c r="G185" s="531">
        <v>6</v>
      </c>
      <c r="H185" s="628" t="e">
        <f>F185*$E$5/1000</f>
        <v>#REF!</v>
      </c>
      <c r="I185" s="531"/>
      <c r="J185" s="588">
        <v>200</v>
      </c>
      <c r="K185" s="409"/>
      <c r="L185" s="412"/>
      <c r="M185" s="412"/>
      <c r="N185" s="412"/>
      <c r="O185" s="413"/>
      <c r="P185" s="410"/>
      <c r="Q185" s="486"/>
      <c r="R185" s="412"/>
      <c r="S185" s="412"/>
      <c r="T185" s="732"/>
    </row>
    <row r="186" hidden="1" spans="1:20">
      <c r="A186" s="288"/>
      <c r="B186" s="288"/>
      <c r="C186" s="651" t="s">
        <v>24</v>
      </c>
      <c r="D186" s="530"/>
      <c r="E186" s="531"/>
      <c r="F186" s="531">
        <v>6</v>
      </c>
      <c r="G186" s="531">
        <v>6</v>
      </c>
      <c r="H186" s="628" t="e">
        <f>F186*$E$5/1000</f>
        <v>#REF!</v>
      </c>
      <c r="I186" s="531">
        <f>D182*E182/1000</f>
        <v>40</v>
      </c>
      <c r="J186" s="588">
        <v>200</v>
      </c>
      <c r="K186" s="409"/>
      <c r="L186" s="412"/>
      <c r="M186" s="412"/>
      <c r="N186" s="412"/>
      <c r="O186" s="413"/>
      <c r="P186" s="410"/>
      <c r="Q186" s="486"/>
      <c r="R186" s="412"/>
      <c r="S186" s="412"/>
      <c r="T186" s="732"/>
    </row>
    <row r="187" hidden="1" spans="1:20">
      <c r="A187" s="288"/>
      <c r="B187" s="288"/>
      <c r="C187" s="651" t="s">
        <v>25</v>
      </c>
      <c r="D187" s="627"/>
      <c r="E187" s="531"/>
      <c r="F187" s="532">
        <v>64</v>
      </c>
      <c r="G187" s="532">
        <v>64</v>
      </c>
      <c r="H187" s="628" t="e">
        <f>F187*$E$5/1000</f>
        <v>#REF!</v>
      </c>
      <c r="I187" s="531"/>
      <c r="J187" s="588">
        <v>200</v>
      </c>
      <c r="K187" s="409"/>
      <c r="L187" s="412"/>
      <c r="M187" s="412"/>
      <c r="N187" s="412"/>
      <c r="O187" s="413"/>
      <c r="P187" s="410"/>
      <c r="Q187" s="486"/>
      <c r="R187" s="412"/>
      <c r="S187" s="412"/>
      <c r="T187" s="732"/>
    </row>
    <row r="188" spans="1:20">
      <c r="A188" s="288" t="s">
        <v>94</v>
      </c>
      <c r="B188" s="288"/>
      <c r="C188" s="529" t="s">
        <v>27</v>
      </c>
      <c r="D188" s="627">
        <v>200</v>
      </c>
      <c r="E188" s="531">
        <f>E182</f>
        <v>200</v>
      </c>
      <c r="F188" s="531"/>
      <c r="G188" s="531"/>
      <c r="H188" s="531">
        <f>F188*$E$9/1000</f>
        <v>0</v>
      </c>
      <c r="I188" s="531"/>
      <c r="J188" s="588">
        <v>200</v>
      </c>
      <c r="K188" s="409">
        <v>0.2</v>
      </c>
      <c r="L188" s="412">
        <v>0</v>
      </c>
      <c r="M188" s="412">
        <v>15</v>
      </c>
      <c r="N188" s="412">
        <v>58</v>
      </c>
      <c r="O188" s="413">
        <v>0</v>
      </c>
      <c r="P188" s="410">
        <f>K188</f>
        <v>0.2</v>
      </c>
      <c r="Q188" s="486">
        <f t="shared" ref="Q188" si="76">L188</f>
        <v>0</v>
      </c>
      <c r="R188" s="412">
        <f t="shared" ref="R188" si="77">M188</f>
        <v>15</v>
      </c>
      <c r="S188" s="412">
        <f t="shared" ref="S188" si="78">N188</f>
        <v>58</v>
      </c>
      <c r="T188" s="732">
        <f t="shared" ref="T188" si="79">O188</f>
        <v>0</v>
      </c>
    </row>
    <row r="189" hidden="1" spans="1:20">
      <c r="A189" s="281"/>
      <c r="B189" s="288"/>
      <c r="C189" s="533" t="s">
        <v>97</v>
      </c>
      <c r="D189" s="652"/>
      <c r="E189" s="393"/>
      <c r="F189" s="393">
        <v>5</v>
      </c>
      <c r="G189" s="393">
        <v>5</v>
      </c>
      <c r="H189" s="393">
        <f>F189*$E$12/1000</f>
        <v>0</v>
      </c>
      <c r="I189" s="393"/>
      <c r="J189" s="699">
        <v>200</v>
      </c>
      <c r="K189" s="401"/>
      <c r="L189" s="402"/>
      <c r="M189" s="402"/>
      <c r="N189" s="402"/>
      <c r="O189" s="403"/>
      <c r="P189" s="404"/>
      <c r="Q189" s="478"/>
      <c r="R189" s="402"/>
      <c r="S189" s="402"/>
      <c r="T189" s="479"/>
    </row>
    <row r="190" hidden="1" spans="1:20">
      <c r="A190" s="288" t="s">
        <v>96</v>
      </c>
      <c r="B190" s="288"/>
      <c r="C190" s="533" t="s">
        <v>31</v>
      </c>
      <c r="D190" s="652"/>
      <c r="E190" s="393"/>
      <c r="F190" s="393">
        <v>100</v>
      </c>
      <c r="G190" s="393">
        <v>100</v>
      </c>
      <c r="H190" s="393">
        <f>F190*$E$12/1000</f>
        <v>0</v>
      </c>
      <c r="I190" s="393">
        <f>E188*D188/1000</f>
        <v>40</v>
      </c>
      <c r="J190" s="699">
        <v>200</v>
      </c>
      <c r="K190" s="401"/>
      <c r="L190" s="402"/>
      <c r="M190" s="402"/>
      <c r="N190" s="402"/>
      <c r="O190" s="403"/>
      <c r="P190" s="404"/>
      <c r="Q190" s="478"/>
      <c r="R190" s="402"/>
      <c r="S190" s="402"/>
      <c r="T190" s="479"/>
    </row>
    <row r="191" hidden="1" spans="1:20">
      <c r="A191" s="288" t="s">
        <v>30</v>
      </c>
      <c r="B191" s="288"/>
      <c r="C191" s="533" t="s">
        <v>25</v>
      </c>
      <c r="D191" s="652"/>
      <c r="E191" s="393"/>
      <c r="F191" s="393">
        <v>110</v>
      </c>
      <c r="G191" s="393">
        <v>110</v>
      </c>
      <c r="H191" s="393">
        <f>F191*$E$12/1000</f>
        <v>0</v>
      </c>
      <c r="I191" s="393" t="s">
        <v>32</v>
      </c>
      <c r="J191" s="699">
        <v>200</v>
      </c>
      <c r="K191" s="401"/>
      <c r="L191" s="402"/>
      <c r="M191" s="402"/>
      <c r="N191" s="402"/>
      <c r="O191" s="403"/>
      <c r="P191" s="404"/>
      <c r="Q191" s="478"/>
      <c r="R191" s="402"/>
      <c r="S191" s="402"/>
      <c r="T191" s="479"/>
    </row>
    <row r="192" hidden="1" spans="1:20">
      <c r="A192" s="288"/>
      <c r="B192" s="288"/>
      <c r="C192" s="533" t="s">
        <v>33</v>
      </c>
      <c r="D192" s="652"/>
      <c r="E192" s="393"/>
      <c r="F192" s="393">
        <v>10</v>
      </c>
      <c r="G192" s="393">
        <v>10</v>
      </c>
      <c r="H192" s="393">
        <f>F192*$E$12/1000</f>
        <v>0</v>
      </c>
      <c r="I192" s="393"/>
      <c r="J192" s="699">
        <v>200</v>
      </c>
      <c r="K192" s="401"/>
      <c r="L192" s="402"/>
      <c r="M192" s="402"/>
      <c r="N192" s="402"/>
      <c r="O192" s="403"/>
      <c r="P192" s="404"/>
      <c r="Q192" s="478"/>
      <c r="R192" s="402"/>
      <c r="S192" s="402"/>
      <c r="T192" s="479"/>
    </row>
    <row r="193" spans="1:20">
      <c r="A193" s="287" t="s">
        <v>178</v>
      </c>
      <c r="B193" s="287"/>
      <c r="C193" s="315" t="s">
        <v>179</v>
      </c>
      <c r="D193" s="733" t="s">
        <v>40</v>
      </c>
      <c r="E193" s="393"/>
      <c r="F193" s="393"/>
      <c r="G193" s="393"/>
      <c r="H193" s="734"/>
      <c r="I193" s="393"/>
      <c r="J193" s="779" t="s">
        <v>40</v>
      </c>
      <c r="K193" s="401">
        <v>1.6</v>
      </c>
      <c r="L193" s="402">
        <v>17.12</v>
      </c>
      <c r="M193" s="412">
        <v>10.52</v>
      </c>
      <c r="N193" s="402">
        <v>202.52</v>
      </c>
      <c r="O193" s="403">
        <v>0</v>
      </c>
      <c r="P193" s="404">
        <v>1.6</v>
      </c>
      <c r="Q193" s="478">
        <v>17.12</v>
      </c>
      <c r="R193" s="412">
        <v>10.52</v>
      </c>
      <c r="S193" s="402">
        <v>202.52</v>
      </c>
      <c r="T193" s="479">
        <v>0</v>
      </c>
    </row>
    <row r="194" hidden="1" spans="1:20">
      <c r="A194" s="287" t="s">
        <v>36</v>
      </c>
      <c r="B194" s="287"/>
      <c r="C194" s="533" t="s">
        <v>24</v>
      </c>
      <c r="D194" s="652"/>
      <c r="E194" s="393"/>
      <c r="F194" s="735">
        <v>20</v>
      </c>
      <c r="G194" s="393">
        <v>20</v>
      </c>
      <c r="H194" s="734" t="e">
        <f>F194*#REF!/1000</f>
        <v>#REF!</v>
      </c>
      <c r="I194" s="393"/>
      <c r="J194" s="699">
        <v>200</v>
      </c>
      <c r="K194" s="780"/>
      <c r="L194" s="781"/>
      <c r="M194" s="781"/>
      <c r="N194" s="781"/>
      <c r="O194" s="782"/>
      <c r="P194" s="783"/>
      <c r="Q194" s="816"/>
      <c r="R194" s="781"/>
      <c r="S194" s="781"/>
      <c r="T194" s="817"/>
    </row>
    <row r="195" hidden="1" spans="1:20">
      <c r="A195" s="287" t="s">
        <v>30</v>
      </c>
      <c r="B195" s="287"/>
      <c r="C195" s="533" t="s">
        <v>37</v>
      </c>
      <c r="D195" s="652"/>
      <c r="E195" s="393"/>
      <c r="F195" s="735">
        <v>20</v>
      </c>
      <c r="G195" s="393">
        <v>20</v>
      </c>
      <c r="H195" s="734" t="e">
        <f>F195*#REF!/1000</f>
        <v>#REF!</v>
      </c>
      <c r="I195" s="393"/>
      <c r="J195" s="699">
        <v>200</v>
      </c>
      <c r="K195" s="780"/>
      <c r="L195" s="781"/>
      <c r="M195" s="781"/>
      <c r="N195" s="781"/>
      <c r="O195" s="782"/>
      <c r="P195" s="783"/>
      <c r="Q195" s="816"/>
      <c r="R195" s="781"/>
      <c r="S195" s="781"/>
      <c r="T195" s="817"/>
    </row>
    <row r="196" spans="1:20">
      <c r="A196" s="287" t="s">
        <v>42</v>
      </c>
      <c r="B196" s="287"/>
      <c r="C196" s="315" t="s">
        <v>37</v>
      </c>
      <c r="D196" s="652">
        <v>30</v>
      </c>
      <c r="E196" s="393"/>
      <c r="F196" s="735">
        <v>20</v>
      </c>
      <c r="G196" s="393">
        <v>20</v>
      </c>
      <c r="H196" s="734" t="e">
        <f>F196*#REF!/1000</f>
        <v>#REF!</v>
      </c>
      <c r="I196" s="393"/>
      <c r="J196" s="699">
        <v>40</v>
      </c>
      <c r="K196" s="780">
        <v>2</v>
      </c>
      <c r="L196" s="781">
        <v>0.35</v>
      </c>
      <c r="M196" s="781">
        <v>0.33</v>
      </c>
      <c r="N196" s="781">
        <v>48.75</v>
      </c>
      <c r="O196" s="782"/>
      <c r="P196" s="784">
        <f>K196*1.5</f>
        <v>3</v>
      </c>
      <c r="Q196" s="818">
        <f>L196*1.5</f>
        <v>0.525</v>
      </c>
      <c r="R196" s="819">
        <f>M196*1.5</f>
        <v>0.495</v>
      </c>
      <c r="S196" s="819">
        <f>N196*1.5</f>
        <v>73.125</v>
      </c>
      <c r="T196" s="820">
        <f>O196*1.5</f>
        <v>0</v>
      </c>
    </row>
    <row r="197" ht="15.75" spans="1:20">
      <c r="A197" s="300" t="s">
        <v>43</v>
      </c>
      <c r="B197" s="300"/>
      <c r="C197" s="629" t="s">
        <v>44</v>
      </c>
      <c r="D197" s="302" t="s">
        <v>45</v>
      </c>
      <c r="E197" s="303" t="s">
        <v>46</v>
      </c>
      <c r="F197" s="303" t="s">
        <v>46</v>
      </c>
      <c r="G197" s="303" t="s">
        <v>46</v>
      </c>
      <c r="H197" s="303" t="s">
        <v>46</v>
      </c>
      <c r="I197" s="303" t="s">
        <v>46</v>
      </c>
      <c r="J197" s="387" t="s">
        <v>45</v>
      </c>
      <c r="K197" s="416">
        <v>0.4</v>
      </c>
      <c r="L197" s="417">
        <v>0.4</v>
      </c>
      <c r="M197" s="417">
        <v>9.8</v>
      </c>
      <c r="N197" s="417">
        <v>44</v>
      </c>
      <c r="O197" s="418">
        <v>22</v>
      </c>
      <c r="P197" s="785">
        <v>0.4</v>
      </c>
      <c r="Q197" s="821">
        <v>0.4</v>
      </c>
      <c r="R197" s="822">
        <v>9.8</v>
      </c>
      <c r="S197" s="822">
        <v>44</v>
      </c>
      <c r="T197" s="823">
        <v>22</v>
      </c>
    </row>
    <row r="198" ht="15.75" spans="1:20">
      <c r="A198" s="342"/>
      <c r="B198" s="342"/>
      <c r="C198" s="630" t="s">
        <v>47</v>
      </c>
      <c r="D198" s="736"/>
      <c r="E198" s="435"/>
      <c r="F198" s="737"/>
      <c r="G198" s="435"/>
      <c r="H198" s="738">
        <f t="shared" ref="H198" si="80">F198*$E$26/1000</f>
        <v>0</v>
      </c>
      <c r="I198" s="435"/>
      <c r="J198" s="786"/>
      <c r="K198" s="663">
        <f t="shared" ref="K198:T198" si="81">K182+K188+K193+K196+K197</f>
        <v>16.6</v>
      </c>
      <c r="L198" s="787">
        <f t="shared" si="81"/>
        <v>36.47</v>
      </c>
      <c r="M198" s="787">
        <f t="shared" si="81"/>
        <v>37.45</v>
      </c>
      <c r="N198" s="787">
        <f t="shared" si="81"/>
        <v>580.27</v>
      </c>
      <c r="O198" s="788">
        <f t="shared" si="81"/>
        <v>22.33</v>
      </c>
      <c r="P198" s="789">
        <f t="shared" si="81"/>
        <v>21.32</v>
      </c>
      <c r="Q198" s="824">
        <f t="shared" si="81"/>
        <v>42.225</v>
      </c>
      <c r="R198" s="825">
        <f t="shared" si="81"/>
        <v>38.155</v>
      </c>
      <c r="S198" s="825">
        <f t="shared" si="81"/>
        <v>672.745</v>
      </c>
      <c r="T198" s="826">
        <f t="shared" si="81"/>
        <v>22.42</v>
      </c>
    </row>
    <row r="199" spans="1:20">
      <c r="A199" s="336"/>
      <c r="B199" s="739" t="s">
        <v>48</v>
      </c>
      <c r="C199" s="740"/>
      <c r="D199" s="741"/>
      <c r="E199" s="742"/>
      <c r="F199" s="743"/>
      <c r="G199" s="742"/>
      <c r="H199" s="744"/>
      <c r="I199" s="742"/>
      <c r="J199" s="790"/>
      <c r="K199" s="761"/>
      <c r="L199" s="742"/>
      <c r="M199" s="742"/>
      <c r="N199" s="742"/>
      <c r="O199" s="791"/>
      <c r="P199" s="792"/>
      <c r="Q199" s="827"/>
      <c r="R199" s="828"/>
      <c r="S199" s="828"/>
      <c r="T199" s="829"/>
    </row>
    <row r="200" spans="1:20">
      <c r="A200" s="287" t="s">
        <v>49</v>
      </c>
      <c r="B200" s="287"/>
      <c r="C200" s="315" t="s">
        <v>180</v>
      </c>
      <c r="D200" s="652">
        <v>80</v>
      </c>
      <c r="E200" s="393"/>
      <c r="F200" s="735"/>
      <c r="G200" s="393"/>
      <c r="H200" s="734" t="e">
        <f t="shared" ref="H200" si="82">F200*$E$5/1000</f>
        <v>#REF!</v>
      </c>
      <c r="I200" s="393"/>
      <c r="J200" s="699">
        <v>100</v>
      </c>
      <c r="K200" s="401">
        <v>0.48</v>
      </c>
      <c r="L200" s="402">
        <v>0.12</v>
      </c>
      <c r="M200" s="402">
        <v>1.56</v>
      </c>
      <c r="N200" s="402">
        <v>78</v>
      </c>
      <c r="O200" s="403">
        <v>2.94</v>
      </c>
      <c r="P200" s="411">
        <f>K200*1.6</f>
        <v>0.768</v>
      </c>
      <c r="Q200" s="484">
        <f t="shared" ref="Q200:T200" si="83">L200*1.6</f>
        <v>0.192</v>
      </c>
      <c r="R200" s="485">
        <f t="shared" si="83"/>
        <v>2.496</v>
      </c>
      <c r="S200" s="485">
        <f t="shared" si="83"/>
        <v>124.8</v>
      </c>
      <c r="T200" s="830">
        <f t="shared" si="83"/>
        <v>4.704</v>
      </c>
    </row>
    <row r="201" hidden="1" spans="1:20">
      <c r="A201" s="281"/>
      <c r="B201" s="745"/>
      <c r="C201" s="533" t="s">
        <v>155</v>
      </c>
      <c r="D201" s="627"/>
      <c r="E201" s="531"/>
      <c r="F201" s="532">
        <v>156.1</v>
      </c>
      <c r="G201" s="531">
        <v>125</v>
      </c>
      <c r="H201" s="746">
        <f>F201*$E$28/1000</f>
        <v>0</v>
      </c>
      <c r="I201" s="531"/>
      <c r="J201" s="588"/>
      <c r="K201" s="409"/>
      <c r="L201" s="412"/>
      <c r="M201" s="412"/>
      <c r="N201" s="412"/>
      <c r="O201" s="413"/>
      <c r="P201" s="410"/>
      <c r="Q201" s="486"/>
      <c r="R201" s="412"/>
      <c r="S201" s="412"/>
      <c r="T201" s="626"/>
    </row>
    <row r="202" hidden="1" spans="1:20">
      <c r="A202" s="745" t="s">
        <v>181</v>
      </c>
      <c r="B202" s="745"/>
      <c r="C202" s="533" t="s">
        <v>137</v>
      </c>
      <c r="D202" s="627"/>
      <c r="E202" s="531"/>
      <c r="F202" s="532">
        <v>12.5</v>
      </c>
      <c r="G202" s="531">
        <v>10</v>
      </c>
      <c r="H202" s="746">
        <f t="shared" ref="H202:H206" si="84">F202*$E$28/1000</f>
        <v>0</v>
      </c>
      <c r="I202" s="531"/>
      <c r="J202" s="588"/>
      <c r="K202" s="409"/>
      <c r="L202" s="412"/>
      <c r="M202" s="412"/>
      <c r="N202" s="412"/>
      <c r="O202" s="413"/>
      <c r="P202" s="410"/>
      <c r="Q202" s="486"/>
      <c r="R202" s="412"/>
      <c r="S202" s="412"/>
      <c r="T202" s="626"/>
    </row>
    <row r="203" hidden="1" spans="1:20">
      <c r="A203" s="745" t="s">
        <v>115</v>
      </c>
      <c r="B203" s="745"/>
      <c r="C203" s="533" t="s">
        <v>182</v>
      </c>
      <c r="D203" s="627"/>
      <c r="E203" s="531"/>
      <c r="F203" s="532">
        <v>0.3</v>
      </c>
      <c r="G203" s="531">
        <v>0.3</v>
      </c>
      <c r="H203" s="747">
        <f t="shared" si="84"/>
        <v>0</v>
      </c>
      <c r="I203" s="531"/>
      <c r="J203" s="588"/>
      <c r="K203" s="409"/>
      <c r="L203" s="412"/>
      <c r="M203" s="412"/>
      <c r="N203" s="412"/>
      <c r="O203" s="413"/>
      <c r="P203" s="410"/>
      <c r="Q203" s="486"/>
      <c r="R203" s="412"/>
      <c r="S203" s="412"/>
      <c r="T203" s="626"/>
    </row>
    <row r="204" hidden="1" spans="1:20">
      <c r="A204" s="288"/>
      <c r="B204" s="745"/>
      <c r="C204" s="533" t="s">
        <v>33</v>
      </c>
      <c r="D204" s="627"/>
      <c r="E204" s="531"/>
      <c r="F204" s="532">
        <v>3</v>
      </c>
      <c r="G204" s="531">
        <v>3</v>
      </c>
      <c r="H204" s="747">
        <f t="shared" si="84"/>
        <v>0</v>
      </c>
      <c r="I204" s="531"/>
      <c r="J204" s="588"/>
      <c r="K204" s="409"/>
      <c r="L204" s="412"/>
      <c r="M204" s="412"/>
      <c r="N204" s="412"/>
      <c r="O204" s="413"/>
      <c r="P204" s="410"/>
      <c r="Q204" s="486"/>
      <c r="R204" s="412"/>
      <c r="S204" s="412"/>
      <c r="T204" s="626"/>
    </row>
    <row r="205" hidden="1" spans="1:20">
      <c r="A205" s="288"/>
      <c r="B205" s="745"/>
      <c r="C205" s="533" t="s">
        <v>79</v>
      </c>
      <c r="D205" s="627"/>
      <c r="E205" s="531"/>
      <c r="F205" s="532">
        <v>10</v>
      </c>
      <c r="G205" s="531">
        <v>10</v>
      </c>
      <c r="H205" s="747">
        <f t="shared" si="84"/>
        <v>0</v>
      </c>
      <c r="I205" s="531"/>
      <c r="J205" s="588"/>
      <c r="K205" s="409"/>
      <c r="L205" s="412"/>
      <c r="M205" s="412"/>
      <c r="N205" s="412"/>
      <c r="O205" s="413"/>
      <c r="P205" s="410"/>
      <c r="Q205" s="486"/>
      <c r="R205" s="412"/>
      <c r="S205" s="412"/>
      <c r="T205" s="626"/>
    </row>
    <row r="206" spans="1:20">
      <c r="A206" s="288" t="s">
        <v>183</v>
      </c>
      <c r="B206" s="288"/>
      <c r="C206" s="748" t="s">
        <v>184</v>
      </c>
      <c r="D206" s="627">
        <v>250</v>
      </c>
      <c r="E206" s="749">
        <f>E200</f>
        <v>0</v>
      </c>
      <c r="F206" s="749"/>
      <c r="G206" s="749"/>
      <c r="H206" s="628">
        <f t="shared" si="84"/>
        <v>0</v>
      </c>
      <c r="I206" s="531"/>
      <c r="J206" s="588">
        <v>250</v>
      </c>
      <c r="K206" s="653">
        <v>2.2</v>
      </c>
      <c r="L206" s="654">
        <v>1.8</v>
      </c>
      <c r="M206" s="654">
        <v>19.5</v>
      </c>
      <c r="N206" s="654">
        <v>192</v>
      </c>
      <c r="O206" s="655">
        <v>12.87</v>
      </c>
      <c r="P206" s="656">
        <f>K206*1.5</f>
        <v>3.3</v>
      </c>
      <c r="Q206" s="700">
        <f t="shared" ref="Q206:T206" si="85">L206*1.5</f>
        <v>2.7</v>
      </c>
      <c r="R206" s="654">
        <f t="shared" si="85"/>
        <v>29.25</v>
      </c>
      <c r="S206" s="654">
        <f t="shared" si="85"/>
        <v>288</v>
      </c>
      <c r="T206" s="701">
        <f t="shared" si="85"/>
        <v>19.305</v>
      </c>
    </row>
    <row r="207" hidden="1" spans="1:20">
      <c r="A207" s="288" t="s">
        <v>185</v>
      </c>
      <c r="B207" s="288"/>
      <c r="C207" s="750" t="s">
        <v>57</v>
      </c>
      <c r="D207" s="627"/>
      <c r="E207" s="749"/>
      <c r="F207" s="749">
        <v>80</v>
      </c>
      <c r="G207" s="749">
        <v>60</v>
      </c>
      <c r="H207" s="628">
        <f t="shared" ref="H207:H214" si="86">F207*$E$36/1000</f>
        <v>0</v>
      </c>
      <c r="I207" s="531"/>
      <c r="J207" s="588"/>
      <c r="K207" s="409"/>
      <c r="L207" s="412"/>
      <c r="M207" s="412"/>
      <c r="N207" s="412"/>
      <c r="O207" s="413"/>
      <c r="P207" s="656">
        <f t="shared" ref="P207:P213" si="87">K207*1.5</f>
        <v>0</v>
      </c>
      <c r="Q207" s="700">
        <f t="shared" ref="Q207:Q213" si="88">L207*1.5</f>
        <v>0</v>
      </c>
      <c r="R207" s="654">
        <f t="shared" ref="R207:R213" si="89">M207*1.5</f>
        <v>0</v>
      </c>
      <c r="S207" s="654">
        <f t="shared" ref="S207:S213" si="90">N207*1.5</f>
        <v>0</v>
      </c>
      <c r="T207" s="701">
        <f t="shared" ref="T207:T214" si="91">O207*1.5</f>
        <v>0</v>
      </c>
    </row>
    <row r="208" hidden="1" spans="1:20">
      <c r="A208" s="288" t="s">
        <v>30</v>
      </c>
      <c r="B208" s="288"/>
      <c r="C208" s="750" t="s">
        <v>186</v>
      </c>
      <c r="D208" s="627"/>
      <c r="E208" s="749"/>
      <c r="F208" s="749">
        <v>4</v>
      </c>
      <c r="G208" s="749">
        <v>4</v>
      </c>
      <c r="H208" s="628">
        <f t="shared" si="86"/>
        <v>0</v>
      </c>
      <c r="I208" s="531"/>
      <c r="J208" s="588"/>
      <c r="K208" s="409"/>
      <c r="L208" s="412"/>
      <c r="M208" s="412"/>
      <c r="N208" s="412"/>
      <c r="O208" s="413"/>
      <c r="P208" s="656">
        <f t="shared" si="87"/>
        <v>0</v>
      </c>
      <c r="Q208" s="700">
        <f t="shared" si="88"/>
        <v>0</v>
      </c>
      <c r="R208" s="654">
        <f t="shared" si="89"/>
        <v>0</v>
      </c>
      <c r="S208" s="654">
        <f t="shared" si="90"/>
        <v>0</v>
      </c>
      <c r="T208" s="701">
        <f t="shared" si="91"/>
        <v>0</v>
      </c>
    </row>
    <row r="209" hidden="1" spans="1:20">
      <c r="A209" s="288"/>
      <c r="B209" s="288"/>
      <c r="C209" s="750" t="s">
        <v>107</v>
      </c>
      <c r="D209" s="627"/>
      <c r="E209" s="749"/>
      <c r="F209" s="749">
        <v>10</v>
      </c>
      <c r="G209" s="749">
        <v>8</v>
      </c>
      <c r="H209" s="628">
        <f t="shared" si="86"/>
        <v>0</v>
      </c>
      <c r="I209" s="531">
        <f>D206*E206/1000</f>
        <v>0</v>
      </c>
      <c r="J209" s="588"/>
      <c r="K209" s="409"/>
      <c r="L209" s="412"/>
      <c r="M209" s="412"/>
      <c r="N209" s="412"/>
      <c r="O209" s="413"/>
      <c r="P209" s="656">
        <f t="shared" si="87"/>
        <v>0</v>
      </c>
      <c r="Q209" s="700">
        <f t="shared" si="88"/>
        <v>0</v>
      </c>
      <c r="R209" s="654">
        <f t="shared" si="89"/>
        <v>0</v>
      </c>
      <c r="S209" s="654">
        <f t="shared" si="90"/>
        <v>0</v>
      </c>
      <c r="T209" s="701">
        <f t="shared" si="91"/>
        <v>0</v>
      </c>
    </row>
    <row r="210" hidden="1" spans="1:20">
      <c r="A210" s="288"/>
      <c r="B210" s="288"/>
      <c r="C210" s="750" t="s">
        <v>156</v>
      </c>
      <c r="D210" s="627"/>
      <c r="E210" s="749"/>
      <c r="F210" s="749">
        <v>9.6</v>
      </c>
      <c r="G210" s="749">
        <v>8</v>
      </c>
      <c r="H210" s="628">
        <f t="shared" si="86"/>
        <v>0</v>
      </c>
      <c r="I210" s="531"/>
      <c r="J210" s="588"/>
      <c r="K210" s="793"/>
      <c r="L210" s="794"/>
      <c r="M210" s="794"/>
      <c r="N210" s="794"/>
      <c r="O210" s="795"/>
      <c r="P210" s="656">
        <f t="shared" si="87"/>
        <v>0</v>
      </c>
      <c r="Q210" s="700">
        <f t="shared" si="88"/>
        <v>0</v>
      </c>
      <c r="R210" s="654">
        <f t="shared" si="89"/>
        <v>0</v>
      </c>
      <c r="S210" s="654">
        <f t="shared" si="90"/>
        <v>0</v>
      </c>
      <c r="T210" s="701">
        <f t="shared" si="91"/>
        <v>0</v>
      </c>
    </row>
    <row r="211" hidden="1" spans="1:20">
      <c r="A211" s="288"/>
      <c r="B211" s="288"/>
      <c r="C211" s="533" t="s">
        <v>24</v>
      </c>
      <c r="D211" s="627"/>
      <c r="E211" s="749"/>
      <c r="F211" s="749">
        <v>2</v>
      </c>
      <c r="G211" s="749">
        <v>2</v>
      </c>
      <c r="H211" s="628">
        <f t="shared" si="86"/>
        <v>0</v>
      </c>
      <c r="I211" s="531"/>
      <c r="J211" s="588"/>
      <c r="K211" s="793"/>
      <c r="L211" s="794"/>
      <c r="M211" s="794"/>
      <c r="N211" s="794"/>
      <c r="O211" s="795"/>
      <c r="P211" s="656">
        <f t="shared" si="87"/>
        <v>0</v>
      </c>
      <c r="Q211" s="700">
        <f t="shared" si="88"/>
        <v>0</v>
      </c>
      <c r="R211" s="654">
        <f t="shared" si="89"/>
        <v>0</v>
      </c>
      <c r="S211" s="654">
        <f t="shared" si="90"/>
        <v>0</v>
      </c>
      <c r="T211" s="701">
        <f t="shared" si="91"/>
        <v>0</v>
      </c>
    </row>
    <row r="212" hidden="1" spans="1:20">
      <c r="A212" s="288"/>
      <c r="B212" s="288"/>
      <c r="C212" s="533" t="s">
        <v>187</v>
      </c>
      <c r="D212" s="627"/>
      <c r="E212" s="531"/>
      <c r="F212" s="531">
        <v>140</v>
      </c>
      <c r="G212" s="531">
        <v>140</v>
      </c>
      <c r="H212" s="628">
        <f t="shared" si="86"/>
        <v>0</v>
      </c>
      <c r="I212" s="531"/>
      <c r="J212" s="588"/>
      <c r="K212" s="793"/>
      <c r="L212" s="794"/>
      <c r="M212" s="794"/>
      <c r="N212" s="794"/>
      <c r="O212" s="795"/>
      <c r="P212" s="656">
        <f t="shared" si="87"/>
        <v>0</v>
      </c>
      <c r="Q212" s="700">
        <f t="shared" si="88"/>
        <v>0</v>
      </c>
      <c r="R212" s="654">
        <f t="shared" si="89"/>
        <v>0</v>
      </c>
      <c r="S212" s="654">
        <f t="shared" si="90"/>
        <v>0</v>
      </c>
      <c r="T212" s="701">
        <f t="shared" si="91"/>
        <v>0</v>
      </c>
    </row>
    <row r="213" hidden="1" spans="1:20">
      <c r="A213" s="288"/>
      <c r="B213" s="288"/>
      <c r="C213" s="533" t="s">
        <v>114</v>
      </c>
      <c r="D213" s="627"/>
      <c r="E213" s="531"/>
      <c r="F213" s="531">
        <v>19</v>
      </c>
      <c r="G213" s="531">
        <v>14</v>
      </c>
      <c r="H213" s="628">
        <f t="shared" si="86"/>
        <v>0</v>
      </c>
      <c r="I213" s="531"/>
      <c r="J213" s="588"/>
      <c r="K213" s="793"/>
      <c r="L213" s="794"/>
      <c r="M213" s="794"/>
      <c r="N213" s="794"/>
      <c r="O213" s="795"/>
      <c r="P213" s="656">
        <f t="shared" si="87"/>
        <v>0</v>
      </c>
      <c r="Q213" s="700">
        <f t="shared" si="88"/>
        <v>0</v>
      </c>
      <c r="R213" s="654">
        <f t="shared" si="89"/>
        <v>0</v>
      </c>
      <c r="S213" s="654">
        <f t="shared" si="90"/>
        <v>0</v>
      </c>
      <c r="T213" s="701">
        <f t="shared" si="91"/>
        <v>0</v>
      </c>
    </row>
    <row r="214" ht="24.75" customHeight="1" spans="1:20">
      <c r="A214" s="288" t="s">
        <v>188</v>
      </c>
      <c r="B214" s="288"/>
      <c r="C214" s="315" t="s">
        <v>189</v>
      </c>
      <c r="D214" s="530">
        <v>250</v>
      </c>
      <c r="E214" s="393">
        <f>E206</f>
        <v>0</v>
      </c>
      <c r="F214" s="393"/>
      <c r="G214" s="751"/>
      <c r="H214" s="752">
        <f t="shared" si="86"/>
        <v>0</v>
      </c>
      <c r="I214" s="393"/>
      <c r="J214" s="699">
        <v>250</v>
      </c>
      <c r="K214" s="380">
        <v>16.2</v>
      </c>
      <c r="L214" s="381">
        <v>10.57</v>
      </c>
      <c r="M214" s="381">
        <v>19.35</v>
      </c>
      <c r="N214" s="381">
        <v>252</v>
      </c>
      <c r="O214" s="382">
        <v>12.24</v>
      </c>
      <c r="P214" s="796">
        <f>K214*1.1</f>
        <v>17.82</v>
      </c>
      <c r="Q214" s="796">
        <f t="shared" ref="Q214:S214" si="92">L214*1.1</f>
        <v>11.627</v>
      </c>
      <c r="R214" s="796">
        <f t="shared" si="92"/>
        <v>21.285</v>
      </c>
      <c r="S214" s="796">
        <f t="shared" si="92"/>
        <v>277.2</v>
      </c>
      <c r="T214" s="831">
        <f t="shared" si="91"/>
        <v>18.36</v>
      </c>
    </row>
    <row r="215" hidden="1" spans="1:20">
      <c r="A215" s="288" t="s">
        <v>190</v>
      </c>
      <c r="B215" s="288"/>
      <c r="C215" s="533" t="s">
        <v>191</v>
      </c>
      <c r="D215" s="753"/>
      <c r="E215" s="393"/>
      <c r="F215" s="735">
        <v>75.15</v>
      </c>
      <c r="G215" s="393">
        <v>67.5</v>
      </c>
      <c r="H215" s="752" t="e">
        <f>F215*#REF!/1000</f>
        <v>#REF!</v>
      </c>
      <c r="I215" s="393"/>
      <c r="J215" s="699"/>
      <c r="K215" s="401"/>
      <c r="L215" s="402"/>
      <c r="M215" s="402"/>
      <c r="N215" s="402"/>
      <c r="O215" s="403"/>
      <c r="P215" s="404"/>
      <c r="Q215" s="478"/>
      <c r="R215" s="402"/>
      <c r="S215" s="402"/>
      <c r="T215" s="479"/>
    </row>
    <row r="216" hidden="1" spans="1:20">
      <c r="A216" s="288" t="s">
        <v>30</v>
      </c>
      <c r="B216" s="288"/>
      <c r="C216" s="533" t="s">
        <v>24</v>
      </c>
      <c r="D216" s="753"/>
      <c r="E216" s="393"/>
      <c r="F216" s="735">
        <v>6.8</v>
      </c>
      <c r="G216" s="393">
        <v>6.8</v>
      </c>
      <c r="H216" s="752" t="e">
        <f>#REF!*#REF!/1000</f>
        <v>#REF!</v>
      </c>
      <c r="I216" s="393"/>
      <c r="J216" s="699"/>
      <c r="K216" s="401"/>
      <c r="L216" s="402"/>
      <c r="M216" s="402"/>
      <c r="N216" s="402"/>
      <c r="O216" s="403"/>
      <c r="P216" s="404"/>
      <c r="Q216" s="478"/>
      <c r="R216" s="402"/>
      <c r="S216" s="402"/>
      <c r="T216" s="479"/>
    </row>
    <row r="217" hidden="1" spans="1:20">
      <c r="A217" s="288"/>
      <c r="B217" s="288"/>
      <c r="C217" s="533" t="s">
        <v>57</v>
      </c>
      <c r="D217" s="753"/>
      <c r="E217" s="393"/>
      <c r="F217" s="735">
        <v>112</v>
      </c>
      <c r="G217" s="393">
        <v>111.6</v>
      </c>
      <c r="H217" s="752" t="e">
        <f>F217*#REF!/1000</f>
        <v>#REF!</v>
      </c>
      <c r="I217" s="393"/>
      <c r="J217" s="699"/>
      <c r="K217" s="401"/>
      <c r="L217" s="797" t="s">
        <v>192</v>
      </c>
      <c r="M217" s="798"/>
      <c r="N217" s="798"/>
      <c r="O217" s="798"/>
      <c r="P217" s="404"/>
      <c r="Q217" s="832" t="s">
        <v>192</v>
      </c>
      <c r="R217" s="799"/>
      <c r="S217" s="799"/>
      <c r="T217" s="833"/>
    </row>
    <row r="218" hidden="1" spans="1:20">
      <c r="A218" s="288"/>
      <c r="B218" s="288"/>
      <c r="C218" s="533" t="s">
        <v>59</v>
      </c>
      <c r="D218" s="753"/>
      <c r="E218" s="393"/>
      <c r="F218" s="735">
        <v>24.5</v>
      </c>
      <c r="G218" s="393">
        <v>27.6</v>
      </c>
      <c r="H218" s="752" t="e">
        <f>F218*#REF!/1000</f>
        <v>#REF!</v>
      </c>
      <c r="I218" s="393"/>
      <c r="J218" s="699"/>
      <c r="K218" s="401"/>
      <c r="L218" s="402"/>
      <c r="M218" s="402"/>
      <c r="N218" s="402"/>
      <c r="O218" s="403"/>
      <c r="P218" s="404"/>
      <c r="Q218" s="478"/>
      <c r="R218" s="402"/>
      <c r="S218" s="402"/>
      <c r="T218" s="479"/>
    </row>
    <row r="219" hidden="1" spans="1:20">
      <c r="A219" s="288"/>
      <c r="B219" s="288"/>
      <c r="C219" s="533" t="s">
        <v>58</v>
      </c>
      <c r="D219" s="753"/>
      <c r="E219" s="393"/>
      <c r="F219" s="735">
        <v>43.8</v>
      </c>
      <c r="G219" s="393">
        <v>46.2</v>
      </c>
      <c r="H219" s="752" t="e">
        <f>F219*#REF!/1000</f>
        <v>#REF!</v>
      </c>
      <c r="I219" s="393">
        <f>D214*E214/1000</f>
        <v>0</v>
      </c>
      <c r="J219" s="699"/>
      <c r="K219" s="401"/>
      <c r="L219" s="402"/>
      <c r="M219" s="402"/>
      <c r="N219" s="402"/>
      <c r="O219" s="403"/>
      <c r="P219" s="404"/>
      <c r="Q219" s="478"/>
      <c r="R219" s="402"/>
      <c r="S219" s="402"/>
      <c r="T219" s="479"/>
    </row>
    <row r="220" hidden="1" spans="1:20">
      <c r="A220" s="288"/>
      <c r="B220" s="288"/>
      <c r="C220" s="533" t="s">
        <v>193</v>
      </c>
      <c r="D220" s="753"/>
      <c r="E220" s="393"/>
      <c r="F220" s="735">
        <v>9.5</v>
      </c>
      <c r="G220" s="393">
        <v>8.4</v>
      </c>
      <c r="H220" s="752" t="e">
        <f>F220*#REF!/1000</f>
        <v>#REF!</v>
      </c>
      <c r="I220" s="393"/>
      <c r="J220" s="699"/>
      <c r="K220" s="401"/>
      <c r="L220" s="402"/>
      <c r="M220" s="402"/>
      <c r="N220" s="402"/>
      <c r="O220" s="403"/>
      <c r="P220" s="404"/>
      <c r="Q220" s="478"/>
      <c r="R220" s="402"/>
      <c r="S220" s="402"/>
      <c r="T220" s="479"/>
    </row>
    <row r="221" hidden="1" spans="1:20">
      <c r="A221" s="288"/>
      <c r="B221" s="288"/>
      <c r="C221" s="533" t="s">
        <v>194</v>
      </c>
      <c r="D221" s="753"/>
      <c r="E221" s="393"/>
      <c r="F221" s="735">
        <v>44</v>
      </c>
      <c r="G221" s="393">
        <v>100</v>
      </c>
      <c r="H221" s="752" t="e">
        <f>F221*#REF!/1000</f>
        <v>#REF!</v>
      </c>
      <c r="I221" s="393"/>
      <c r="J221" s="699"/>
      <c r="K221" s="401"/>
      <c r="L221" s="799"/>
      <c r="M221" s="799"/>
      <c r="N221" s="799"/>
      <c r="O221" s="798"/>
      <c r="P221" s="404"/>
      <c r="Q221" s="832"/>
      <c r="R221" s="799"/>
      <c r="S221" s="799"/>
      <c r="T221" s="833"/>
    </row>
    <row r="222" hidden="1" spans="1:20">
      <c r="A222" s="288"/>
      <c r="B222" s="288"/>
      <c r="C222" s="533" t="s">
        <v>195</v>
      </c>
      <c r="D222" s="753"/>
      <c r="E222" s="393"/>
      <c r="F222" s="735">
        <v>78.75</v>
      </c>
      <c r="G222" s="393">
        <v>78.75</v>
      </c>
      <c r="H222" s="752" t="e">
        <f>F222*#REF!/1000</f>
        <v>#REF!</v>
      </c>
      <c r="I222" s="393"/>
      <c r="J222" s="699"/>
      <c r="K222" s="401"/>
      <c r="L222" s="799"/>
      <c r="M222" s="799"/>
      <c r="N222" s="799"/>
      <c r="O222" s="798"/>
      <c r="P222" s="404"/>
      <c r="Q222" s="832"/>
      <c r="R222" s="799"/>
      <c r="S222" s="799"/>
      <c r="T222" s="833"/>
    </row>
    <row r="223" hidden="1" spans="1:20">
      <c r="A223" s="288"/>
      <c r="B223" s="288"/>
      <c r="C223" s="533" t="s">
        <v>24</v>
      </c>
      <c r="D223" s="753"/>
      <c r="E223" s="393"/>
      <c r="F223" s="735">
        <v>1.48</v>
      </c>
      <c r="G223" s="393">
        <v>1.48</v>
      </c>
      <c r="H223" s="752" t="e">
        <f>F223*#REF!/1000</f>
        <v>#REF!</v>
      </c>
      <c r="I223" s="393"/>
      <c r="J223" s="699"/>
      <c r="K223" s="401"/>
      <c r="L223" s="799"/>
      <c r="M223" s="799"/>
      <c r="N223" s="799"/>
      <c r="O223" s="798"/>
      <c r="P223" s="404"/>
      <c r="Q223" s="832"/>
      <c r="R223" s="799"/>
      <c r="S223" s="799"/>
      <c r="T223" s="833"/>
    </row>
    <row r="224" hidden="1" spans="1:20">
      <c r="A224" s="288"/>
      <c r="B224" s="288"/>
      <c r="C224" s="533" t="s">
        <v>140</v>
      </c>
      <c r="D224" s="753"/>
      <c r="E224" s="393"/>
      <c r="F224" s="735">
        <v>3.9</v>
      </c>
      <c r="G224" s="393">
        <v>3.9</v>
      </c>
      <c r="H224" s="752" t="e">
        <f>F224*#REF!/1000</f>
        <v>#REF!</v>
      </c>
      <c r="I224" s="393"/>
      <c r="J224" s="699"/>
      <c r="K224" s="401"/>
      <c r="L224" s="402"/>
      <c r="M224" s="402"/>
      <c r="N224" s="402"/>
      <c r="O224" s="403"/>
      <c r="P224" s="404"/>
      <c r="Q224" s="478"/>
      <c r="R224" s="402"/>
      <c r="S224" s="402"/>
      <c r="T224" s="479"/>
    </row>
    <row r="225" hidden="1" spans="1:20">
      <c r="A225" s="288"/>
      <c r="B225" s="288"/>
      <c r="C225" s="533" t="s">
        <v>157</v>
      </c>
      <c r="D225" s="753"/>
      <c r="E225" s="393"/>
      <c r="F225" s="735">
        <v>7.8</v>
      </c>
      <c r="G225" s="393">
        <v>7.8</v>
      </c>
      <c r="H225" s="752" t="e">
        <f>F225*#REF!/1000</f>
        <v>#REF!</v>
      </c>
      <c r="I225" s="393"/>
      <c r="J225" s="699"/>
      <c r="K225" s="401"/>
      <c r="L225" s="402"/>
      <c r="M225" s="402"/>
      <c r="N225" s="402"/>
      <c r="O225" s="403"/>
      <c r="P225" s="404"/>
      <c r="Q225" s="478"/>
      <c r="R225" s="402"/>
      <c r="S225" s="402"/>
      <c r="T225" s="479"/>
    </row>
    <row r="226" hidden="1" spans="1:20">
      <c r="A226" s="288"/>
      <c r="B226" s="288"/>
      <c r="C226" s="533" t="s">
        <v>137</v>
      </c>
      <c r="D226" s="753"/>
      <c r="E226" s="393"/>
      <c r="F226" s="735">
        <v>7.8</v>
      </c>
      <c r="G226" s="393">
        <v>6.24</v>
      </c>
      <c r="H226" s="752" t="e">
        <f>F226*#REF!/1000</f>
        <v>#REF!</v>
      </c>
      <c r="I226" s="393"/>
      <c r="J226" s="699"/>
      <c r="K226" s="401"/>
      <c r="L226" s="402"/>
      <c r="M226" s="402"/>
      <c r="N226" s="402"/>
      <c r="O226" s="403"/>
      <c r="P226" s="404"/>
      <c r="Q226" s="478"/>
      <c r="R226" s="402"/>
      <c r="S226" s="402"/>
      <c r="T226" s="479"/>
    </row>
    <row r="227" hidden="1" spans="1:20">
      <c r="A227" s="288"/>
      <c r="B227" s="288"/>
      <c r="C227" s="533" t="s">
        <v>59</v>
      </c>
      <c r="D227" s="753"/>
      <c r="E227" s="393"/>
      <c r="F227" s="735">
        <v>1.87</v>
      </c>
      <c r="G227" s="393">
        <v>1.56</v>
      </c>
      <c r="H227" s="752" t="e">
        <f>F227*#REF!/1000</f>
        <v>#REF!</v>
      </c>
      <c r="I227" s="393"/>
      <c r="J227" s="699"/>
      <c r="K227" s="401"/>
      <c r="L227" s="402"/>
      <c r="M227" s="402"/>
      <c r="N227" s="402"/>
      <c r="O227" s="403"/>
      <c r="P227" s="404"/>
      <c r="Q227" s="478"/>
      <c r="R227" s="402"/>
      <c r="S227" s="402"/>
      <c r="T227" s="479"/>
    </row>
    <row r="228" hidden="1" spans="1:20">
      <c r="A228" s="288"/>
      <c r="B228" s="288"/>
      <c r="C228" s="533" t="s">
        <v>33</v>
      </c>
      <c r="D228" s="753"/>
      <c r="E228" s="393"/>
      <c r="F228" s="735">
        <v>1.17</v>
      </c>
      <c r="G228" s="393">
        <v>1.17</v>
      </c>
      <c r="H228" s="752" t="e">
        <f>F228*#REF!/1000</f>
        <v>#REF!</v>
      </c>
      <c r="I228" s="393"/>
      <c r="J228" s="699"/>
      <c r="K228" s="401"/>
      <c r="L228" s="402"/>
      <c r="M228" s="402"/>
      <c r="N228" s="402"/>
      <c r="O228" s="403"/>
      <c r="P228" s="404"/>
      <c r="Q228" s="478"/>
      <c r="R228" s="402"/>
      <c r="S228" s="402"/>
      <c r="T228" s="479"/>
    </row>
    <row r="229" hidden="1" spans="1:20">
      <c r="A229" s="288"/>
      <c r="B229" s="288"/>
      <c r="C229" s="533" t="s">
        <v>196</v>
      </c>
      <c r="D229" s="753"/>
      <c r="E229" s="393"/>
      <c r="F229" s="735">
        <v>0.008</v>
      </c>
      <c r="G229" s="393">
        <v>0.008</v>
      </c>
      <c r="H229" s="752" t="e">
        <f>F229*#REF!/1000</f>
        <v>#REF!</v>
      </c>
      <c r="I229" s="393"/>
      <c r="J229" s="699"/>
      <c r="K229" s="401"/>
      <c r="L229" s="402"/>
      <c r="M229" s="402"/>
      <c r="N229" s="402"/>
      <c r="O229" s="403"/>
      <c r="P229" s="404"/>
      <c r="Q229" s="478"/>
      <c r="R229" s="402"/>
      <c r="S229" s="402"/>
      <c r="T229" s="479"/>
    </row>
    <row r="230" hidden="1" spans="1:20">
      <c r="A230" s="288"/>
      <c r="B230" s="288"/>
      <c r="C230" s="533" t="s">
        <v>141</v>
      </c>
      <c r="D230" s="753"/>
      <c r="E230" s="393"/>
      <c r="F230" s="735">
        <v>0.001</v>
      </c>
      <c r="G230" s="393">
        <v>0.001</v>
      </c>
      <c r="H230" s="752" t="e">
        <f>F230*#REF!/1000</f>
        <v>#REF!</v>
      </c>
      <c r="I230" s="393"/>
      <c r="J230" s="699"/>
      <c r="K230" s="401"/>
      <c r="L230" s="402"/>
      <c r="M230" s="402"/>
      <c r="N230" s="402"/>
      <c r="O230" s="403"/>
      <c r="P230" s="404"/>
      <c r="Q230" s="478"/>
      <c r="R230" s="402"/>
      <c r="S230" s="402"/>
      <c r="T230" s="479"/>
    </row>
    <row r="231" spans="1:20">
      <c r="A231" s="288" t="s">
        <v>123</v>
      </c>
      <c r="B231" s="287"/>
      <c r="C231" s="315" t="s">
        <v>197</v>
      </c>
      <c r="D231" s="753">
        <v>200</v>
      </c>
      <c r="E231" s="393">
        <f>E229</f>
        <v>0</v>
      </c>
      <c r="F231" s="735">
        <v>200</v>
      </c>
      <c r="G231" s="393"/>
      <c r="H231" s="734" t="e">
        <f>#REF!*$E$65/1000</f>
        <v>#REF!</v>
      </c>
      <c r="I231" s="393"/>
      <c r="J231" s="699">
        <v>200</v>
      </c>
      <c r="K231" s="401">
        <v>0.72</v>
      </c>
      <c r="L231" s="402">
        <v>0</v>
      </c>
      <c r="M231" s="402">
        <v>25.25</v>
      </c>
      <c r="N231" s="402">
        <v>85.34</v>
      </c>
      <c r="O231" s="403">
        <v>40</v>
      </c>
      <c r="P231" s="404">
        <v>0.72</v>
      </c>
      <c r="Q231" s="478">
        <v>0</v>
      </c>
      <c r="R231" s="402">
        <v>25.25</v>
      </c>
      <c r="S231" s="402">
        <v>85.34</v>
      </c>
      <c r="T231" s="479">
        <v>40</v>
      </c>
    </row>
    <row r="232" hidden="1" spans="1:20">
      <c r="A232" s="287" t="s">
        <v>55</v>
      </c>
      <c r="B232" s="287"/>
      <c r="C232" s="533" t="s">
        <v>82</v>
      </c>
      <c r="D232" s="652"/>
      <c r="E232" s="393"/>
      <c r="F232" s="735">
        <v>25</v>
      </c>
      <c r="G232" s="393">
        <v>25</v>
      </c>
      <c r="H232" s="734">
        <f t="shared" ref="H232:H234" si="93">F232*$E$48/1000</f>
        <v>0</v>
      </c>
      <c r="I232" s="393"/>
      <c r="J232" s="699"/>
      <c r="K232" s="401"/>
      <c r="L232" s="402"/>
      <c r="M232" s="402"/>
      <c r="N232" s="402"/>
      <c r="O232" s="403"/>
      <c r="P232" s="404"/>
      <c r="Q232" s="478"/>
      <c r="R232" s="402"/>
      <c r="S232" s="402"/>
      <c r="T232" s="479"/>
    </row>
    <row r="233" hidden="1" spans="1:20">
      <c r="A233" s="287" t="s">
        <v>30</v>
      </c>
      <c r="B233" s="287"/>
      <c r="C233" s="533" t="s">
        <v>33</v>
      </c>
      <c r="D233" s="652"/>
      <c r="E233" s="393"/>
      <c r="F233" s="735">
        <v>12</v>
      </c>
      <c r="G233" s="393">
        <v>12</v>
      </c>
      <c r="H233" s="734">
        <f t="shared" si="93"/>
        <v>0</v>
      </c>
      <c r="I233" s="393">
        <f>D231*E231/1000</f>
        <v>0</v>
      </c>
      <c r="J233" s="699"/>
      <c r="K233" s="401"/>
      <c r="L233" s="402"/>
      <c r="M233" s="402"/>
      <c r="N233" s="402"/>
      <c r="O233" s="403"/>
      <c r="P233" s="404"/>
      <c r="Q233" s="478"/>
      <c r="R233" s="402"/>
      <c r="S233" s="402"/>
      <c r="T233" s="479"/>
    </row>
    <row r="234" hidden="1" spans="1:20">
      <c r="A234" s="287"/>
      <c r="B234" s="287"/>
      <c r="C234" s="533" t="s">
        <v>25</v>
      </c>
      <c r="D234" s="652"/>
      <c r="E234" s="393"/>
      <c r="F234" s="735">
        <v>200</v>
      </c>
      <c r="G234" s="393">
        <v>200</v>
      </c>
      <c r="H234" s="734">
        <f t="shared" si="93"/>
        <v>0</v>
      </c>
      <c r="I234" s="393" t="s">
        <v>32</v>
      </c>
      <c r="J234" s="699"/>
      <c r="K234" s="401"/>
      <c r="L234" s="402"/>
      <c r="M234" s="402"/>
      <c r="N234" s="402"/>
      <c r="O234" s="403"/>
      <c r="P234" s="404"/>
      <c r="Q234" s="478"/>
      <c r="R234" s="402"/>
      <c r="S234" s="402"/>
      <c r="T234" s="479"/>
    </row>
    <row r="235" spans="1:20">
      <c r="A235" s="287" t="s">
        <v>42</v>
      </c>
      <c r="B235" s="287"/>
      <c r="C235" s="315" t="s">
        <v>84</v>
      </c>
      <c r="D235" s="652">
        <v>40</v>
      </c>
      <c r="E235" s="393"/>
      <c r="F235" s="735">
        <v>50</v>
      </c>
      <c r="G235" s="393">
        <v>50</v>
      </c>
      <c r="H235" s="734" t="e">
        <f t="shared" ref="H235:H236" si="94">F235*$E$5/1000</f>
        <v>#REF!</v>
      </c>
      <c r="I235" s="393"/>
      <c r="J235" s="699">
        <v>60</v>
      </c>
      <c r="K235" s="401">
        <v>2.8</v>
      </c>
      <c r="L235" s="402">
        <v>0.51</v>
      </c>
      <c r="M235" s="402">
        <v>6.5</v>
      </c>
      <c r="N235" s="402">
        <v>90</v>
      </c>
      <c r="O235" s="403">
        <v>0</v>
      </c>
      <c r="P235" s="404">
        <f>K235*1.5</f>
        <v>4.2</v>
      </c>
      <c r="Q235" s="478">
        <f t="shared" ref="Q235:T235" si="95">L235*1.5</f>
        <v>0.765</v>
      </c>
      <c r="R235" s="402">
        <f t="shared" si="95"/>
        <v>9.75</v>
      </c>
      <c r="S235" s="402">
        <f t="shared" si="95"/>
        <v>135</v>
      </c>
      <c r="T235" s="479">
        <f t="shared" si="95"/>
        <v>0</v>
      </c>
    </row>
    <row r="236" ht="15.75" spans="1:20">
      <c r="A236" s="300" t="s">
        <v>42</v>
      </c>
      <c r="B236" s="300"/>
      <c r="C236" s="629" t="s">
        <v>37</v>
      </c>
      <c r="D236" s="754">
        <v>20</v>
      </c>
      <c r="E236" s="755"/>
      <c r="F236" s="756">
        <v>50</v>
      </c>
      <c r="G236" s="755">
        <v>50</v>
      </c>
      <c r="H236" s="757" t="e">
        <f t="shared" si="94"/>
        <v>#REF!</v>
      </c>
      <c r="I236" s="800"/>
      <c r="J236" s="801">
        <v>30</v>
      </c>
      <c r="K236" s="416">
        <v>4.1</v>
      </c>
      <c r="L236" s="417">
        <v>0.7</v>
      </c>
      <c r="M236" s="417">
        <v>4.6</v>
      </c>
      <c r="N236" s="417">
        <v>97.5</v>
      </c>
      <c r="O236" s="418">
        <v>0</v>
      </c>
      <c r="P236" s="802">
        <f>K236*1.5</f>
        <v>6.15</v>
      </c>
      <c r="Q236" s="834">
        <f t="shared" ref="Q236" si="96">L236*1.5</f>
        <v>1.05</v>
      </c>
      <c r="R236" s="493">
        <f t="shared" ref="R236" si="97">M236*1.5</f>
        <v>6.9</v>
      </c>
      <c r="S236" s="493">
        <f t="shared" ref="S236" si="98">N236*1.5</f>
        <v>146.25</v>
      </c>
      <c r="T236" s="835">
        <f t="shared" ref="T236" si="99">O236*1.5</f>
        <v>0</v>
      </c>
    </row>
    <row r="237" ht="15.75" spans="1:20">
      <c r="A237" s="342"/>
      <c r="B237" s="758"/>
      <c r="C237" s="630" t="s">
        <v>47</v>
      </c>
      <c r="D237" s="736"/>
      <c r="E237" s="435"/>
      <c r="F237" s="737"/>
      <c r="G237" s="435"/>
      <c r="H237" s="759"/>
      <c r="I237" s="435"/>
      <c r="J237" s="786"/>
      <c r="K237" s="434">
        <f t="shared" ref="K237:T237" si="100">K200+K206+K214+K231+K235+K236</f>
        <v>26.5</v>
      </c>
      <c r="L237" s="435">
        <f t="shared" si="100"/>
        <v>13.7</v>
      </c>
      <c r="M237" s="392">
        <f t="shared" si="100"/>
        <v>76.76</v>
      </c>
      <c r="N237" s="435">
        <f t="shared" si="100"/>
        <v>794.84</v>
      </c>
      <c r="O237" s="436">
        <f t="shared" si="100"/>
        <v>68.05</v>
      </c>
      <c r="P237" s="803">
        <f t="shared" si="100"/>
        <v>32.958</v>
      </c>
      <c r="Q237" s="836">
        <f t="shared" si="100"/>
        <v>16.334</v>
      </c>
      <c r="R237" s="837">
        <f t="shared" si="100"/>
        <v>94.931</v>
      </c>
      <c r="S237" s="496">
        <f t="shared" si="100"/>
        <v>1056.59</v>
      </c>
      <c r="T237" s="497">
        <f t="shared" si="100"/>
        <v>82.369</v>
      </c>
    </row>
    <row r="238" ht="15.75" hidden="1" spans="1:20">
      <c r="A238" s="336"/>
      <c r="B238" s="281"/>
      <c r="C238" s="760" t="s">
        <v>167</v>
      </c>
      <c r="D238" s="761">
        <v>3.75</v>
      </c>
      <c r="E238" s="742" t="e">
        <f>#REF!</f>
        <v>#REF!</v>
      </c>
      <c r="F238" s="743"/>
      <c r="G238" s="742"/>
      <c r="H238" s="762" t="e">
        <f>D238*E238/1000</f>
        <v>#REF!</v>
      </c>
      <c r="I238" s="742"/>
      <c r="J238" s="790"/>
      <c r="K238" s="761"/>
      <c r="L238" s="742"/>
      <c r="M238" s="742"/>
      <c r="N238" s="804"/>
      <c r="O238" s="805"/>
      <c r="P238" s="806"/>
      <c r="Q238" s="838"/>
      <c r="R238" s="839"/>
      <c r="S238" s="840"/>
      <c r="T238" s="841"/>
    </row>
    <row r="239" spans="1:20">
      <c r="A239" s="288"/>
      <c r="B239" s="763" t="s">
        <v>85</v>
      </c>
      <c r="C239" s="764"/>
      <c r="D239" s="753"/>
      <c r="E239" s="393"/>
      <c r="F239" s="735"/>
      <c r="G239" s="393"/>
      <c r="H239" s="734"/>
      <c r="I239" s="393"/>
      <c r="J239" s="699"/>
      <c r="K239" s="753"/>
      <c r="L239" s="393"/>
      <c r="M239" s="393"/>
      <c r="N239" s="807"/>
      <c r="O239" s="808"/>
      <c r="P239" s="792"/>
      <c r="Q239" s="827"/>
      <c r="R239" s="828"/>
      <c r="S239" s="842"/>
      <c r="T239" s="843"/>
    </row>
    <row r="240" spans="1:20">
      <c r="A240" s="288"/>
      <c r="B240" s="288"/>
      <c r="C240" s="765" t="s">
        <v>198</v>
      </c>
      <c r="D240" s="753">
        <v>200</v>
      </c>
      <c r="E240" s="393"/>
      <c r="F240" s="393">
        <v>204</v>
      </c>
      <c r="G240" s="393">
        <v>200</v>
      </c>
      <c r="H240" s="393" t="e">
        <f t="shared" ref="H240" si="101">$E$5*F240/1000</f>
        <v>#REF!</v>
      </c>
      <c r="I240" s="393"/>
      <c r="J240" s="699">
        <v>200</v>
      </c>
      <c r="K240" s="401">
        <v>5.6</v>
      </c>
      <c r="L240" s="412">
        <v>6.4</v>
      </c>
      <c r="M240" s="402">
        <v>8.2</v>
      </c>
      <c r="N240" s="402">
        <v>117</v>
      </c>
      <c r="O240" s="403">
        <v>0.21</v>
      </c>
      <c r="P240" s="428">
        <f>K240</f>
        <v>5.6</v>
      </c>
      <c r="Q240" s="401">
        <f t="shared" ref="Q240" si="102">L240</f>
        <v>6.4</v>
      </c>
      <c r="R240" s="402">
        <f t="shared" ref="R240" si="103">M240</f>
        <v>8.2</v>
      </c>
      <c r="S240" s="402">
        <f t="shared" ref="S240" si="104">N240</f>
        <v>117</v>
      </c>
      <c r="T240" s="479">
        <v>0.21</v>
      </c>
    </row>
    <row r="241" ht="15.75" spans="1:20">
      <c r="A241" s="766"/>
      <c r="B241" s="766"/>
      <c r="C241" s="767" t="s">
        <v>199</v>
      </c>
      <c r="D241" s="754">
        <v>80</v>
      </c>
      <c r="E241" s="768">
        <v>75</v>
      </c>
      <c r="F241" s="768">
        <v>75</v>
      </c>
      <c r="G241" s="768">
        <v>75</v>
      </c>
      <c r="H241" s="768">
        <v>75</v>
      </c>
      <c r="I241" s="768">
        <v>75</v>
      </c>
      <c r="J241" s="809">
        <v>80</v>
      </c>
      <c r="K241" s="429">
        <v>4.26</v>
      </c>
      <c r="L241" s="430">
        <v>2.39</v>
      </c>
      <c r="M241" s="402">
        <v>34.8</v>
      </c>
      <c r="N241" s="430">
        <v>140</v>
      </c>
      <c r="O241" s="810">
        <v>0.16</v>
      </c>
      <c r="P241" s="811">
        <v>4.26</v>
      </c>
      <c r="Q241" s="834">
        <v>2.39</v>
      </c>
      <c r="R241" s="493">
        <v>34.8</v>
      </c>
      <c r="S241" s="835">
        <v>140</v>
      </c>
      <c r="T241" s="802">
        <v>0.16</v>
      </c>
    </row>
    <row r="242" ht="15.75" spans="1:20">
      <c r="A242" s="342"/>
      <c r="B242" s="342"/>
      <c r="C242" s="769" t="s">
        <v>47</v>
      </c>
      <c r="D242" s="770"/>
      <c r="E242" s="435"/>
      <c r="F242" s="737"/>
      <c r="G242" s="435"/>
      <c r="H242" s="759"/>
      <c r="I242" s="435"/>
      <c r="J242" s="786"/>
      <c r="K242" s="812">
        <f>SUM(K240:K241)</f>
        <v>9.86</v>
      </c>
      <c r="L242" s="812">
        <f t="shared" ref="L242:T242" si="105">SUM(L240:L241)</f>
        <v>8.79</v>
      </c>
      <c r="M242" s="812">
        <f t="shared" si="105"/>
        <v>43</v>
      </c>
      <c r="N242" s="812">
        <f t="shared" si="105"/>
        <v>257</v>
      </c>
      <c r="O242" s="813">
        <f t="shared" si="105"/>
        <v>0.37</v>
      </c>
      <c r="P242" s="814">
        <f t="shared" si="105"/>
        <v>9.86</v>
      </c>
      <c r="Q242" s="844">
        <f t="shared" si="105"/>
        <v>8.79</v>
      </c>
      <c r="R242" s="812">
        <f t="shared" si="105"/>
        <v>43</v>
      </c>
      <c r="S242" s="812">
        <f t="shared" si="105"/>
        <v>257</v>
      </c>
      <c r="T242" s="437">
        <f t="shared" si="105"/>
        <v>0.37</v>
      </c>
    </row>
    <row r="243" ht="15.75" spans="1:20">
      <c r="A243" s="342"/>
      <c r="B243" s="342"/>
      <c r="C243" s="771" t="s">
        <v>200</v>
      </c>
      <c r="D243" s="772"/>
      <c r="E243" s="773"/>
      <c r="F243" s="773"/>
      <c r="G243" s="773"/>
      <c r="H243" s="774"/>
      <c r="I243" s="773"/>
      <c r="J243" s="815"/>
      <c r="K243" s="663">
        <f t="shared" ref="K243:T243" si="106">K242+K237+K198</f>
        <v>52.96</v>
      </c>
      <c r="L243" s="663">
        <f t="shared" si="106"/>
        <v>58.96</v>
      </c>
      <c r="M243" s="663">
        <f t="shared" si="106"/>
        <v>157.21</v>
      </c>
      <c r="N243" s="663">
        <f t="shared" si="106"/>
        <v>1632.11</v>
      </c>
      <c r="O243" s="663">
        <f t="shared" si="106"/>
        <v>90.75</v>
      </c>
      <c r="P243" s="663">
        <f t="shared" si="106"/>
        <v>64.138</v>
      </c>
      <c r="Q243" s="663">
        <f t="shared" si="106"/>
        <v>67.349</v>
      </c>
      <c r="R243" s="663">
        <f t="shared" si="106"/>
        <v>176.086</v>
      </c>
      <c r="S243" s="663">
        <f t="shared" si="106"/>
        <v>1986.335</v>
      </c>
      <c r="T243" s="663">
        <f t="shared" si="106"/>
        <v>105.159</v>
      </c>
    </row>
    <row r="244" ht="18.75" spans="1:20">
      <c r="A244" s="645"/>
      <c r="B244" s="645"/>
      <c r="C244" s="775"/>
      <c r="D244" s="776" t="s">
        <v>201</v>
      </c>
      <c r="E244" s="520"/>
      <c r="F244" s="648"/>
      <c r="G244" s="648"/>
      <c r="H244" s="649"/>
      <c r="I244" s="648"/>
      <c r="J244" s="694"/>
      <c r="K244" s="695"/>
      <c r="L244" s="696"/>
      <c r="M244" s="696"/>
      <c r="N244" s="696"/>
      <c r="O244" s="697"/>
      <c r="P244" s="698"/>
      <c r="Q244" s="621"/>
      <c r="R244" s="622"/>
      <c r="S244" s="622"/>
      <c r="T244" s="623"/>
    </row>
    <row r="245" ht="30" spans="1:20">
      <c r="A245" s="522" t="s">
        <v>2</v>
      </c>
      <c r="B245" s="523" t="s">
        <v>3</v>
      </c>
      <c r="C245" s="777" t="s">
        <v>4</v>
      </c>
      <c r="D245" s="284" t="s">
        <v>17</v>
      </c>
      <c r="E245" s="525" t="s">
        <v>6</v>
      </c>
      <c r="F245" s="525" t="s">
        <v>7</v>
      </c>
      <c r="G245" s="525" t="s">
        <v>8</v>
      </c>
      <c r="H245" s="650" t="s">
        <v>74</v>
      </c>
      <c r="I245" s="525"/>
      <c r="J245" s="284" t="s">
        <v>17</v>
      </c>
      <c r="K245" s="586" t="s">
        <v>11</v>
      </c>
      <c r="L245" s="15" t="s">
        <v>12</v>
      </c>
      <c r="M245" s="15" t="s">
        <v>13</v>
      </c>
      <c r="N245" s="59" t="s">
        <v>14</v>
      </c>
      <c r="O245" s="60" t="s">
        <v>15</v>
      </c>
      <c r="P245" s="524" t="s">
        <v>11</v>
      </c>
      <c r="Q245" s="624" t="s">
        <v>12</v>
      </c>
      <c r="R245" s="15" t="s">
        <v>13</v>
      </c>
      <c r="S245" s="59" t="s">
        <v>14</v>
      </c>
      <c r="T245" s="625" t="s">
        <v>15</v>
      </c>
    </row>
    <row r="246" spans="1:20">
      <c r="A246" s="288"/>
      <c r="B246" s="526" t="s">
        <v>16</v>
      </c>
      <c r="C246" s="778"/>
      <c r="D246" s="528"/>
      <c r="E246" s="525"/>
      <c r="F246" s="525"/>
      <c r="G246" s="525"/>
      <c r="H246" s="650"/>
      <c r="I246" s="525"/>
      <c r="J246" s="587"/>
      <c r="K246" s="586"/>
      <c r="L246" s="15"/>
      <c r="M246" s="15"/>
      <c r="N246" s="59"/>
      <c r="O246" s="60"/>
      <c r="P246" s="524"/>
      <c r="Q246" s="624"/>
      <c r="R246" s="15"/>
      <c r="S246" s="59"/>
      <c r="T246" s="625"/>
    </row>
    <row r="247" spans="1:20">
      <c r="A247" s="287" t="s">
        <v>18</v>
      </c>
      <c r="B247" s="288"/>
      <c r="C247" s="324" t="s">
        <v>202</v>
      </c>
      <c r="D247" s="290">
        <v>250</v>
      </c>
      <c r="E247" s="291" t="e">
        <f>#REF!</f>
        <v>#REF!</v>
      </c>
      <c r="F247" s="292"/>
      <c r="G247" s="291"/>
      <c r="H247" s="293"/>
      <c r="I247" s="291"/>
      <c r="J247" s="369">
        <v>250</v>
      </c>
      <c r="K247" s="370">
        <v>8.3</v>
      </c>
      <c r="L247" s="25">
        <v>8</v>
      </c>
      <c r="M247" s="25">
        <v>45.7</v>
      </c>
      <c r="N247" s="25">
        <v>286</v>
      </c>
      <c r="O247" s="65">
        <v>0.65</v>
      </c>
      <c r="P247" s="371">
        <f>K247</f>
        <v>8.3</v>
      </c>
      <c r="Q247" s="371">
        <f t="shared" ref="Q247" si="107">L247</f>
        <v>8</v>
      </c>
      <c r="R247" s="371">
        <f t="shared" ref="R247" si="108">M247</f>
        <v>45.7</v>
      </c>
      <c r="S247" s="371">
        <f t="shared" ref="S247" si="109">N247</f>
        <v>286</v>
      </c>
      <c r="T247" s="371">
        <f t="shared" ref="T247" si="110">O247</f>
        <v>0.65</v>
      </c>
    </row>
    <row r="248" hidden="1" spans="1:20">
      <c r="A248" s="281"/>
      <c r="B248" s="287"/>
      <c r="C248" s="321" t="s">
        <v>203</v>
      </c>
      <c r="D248" s="290"/>
      <c r="E248" s="291"/>
      <c r="F248" s="291">
        <v>50</v>
      </c>
      <c r="G248" s="291">
        <v>50</v>
      </c>
      <c r="H248" s="293" t="e">
        <f>F248*$E$5/1000</f>
        <v>#REF!</v>
      </c>
      <c r="I248" s="291"/>
      <c r="J248" s="369"/>
      <c r="K248" s="372"/>
      <c r="L248" s="28"/>
      <c r="M248" s="28"/>
      <c r="N248" s="28"/>
      <c r="O248" s="75"/>
      <c r="P248" s="373"/>
      <c r="Q248" s="124"/>
      <c r="R248" s="28"/>
      <c r="S248" s="28"/>
      <c r="T248" s="590"/>
    </row>
    <row r="249" hidden="1" spans="1:20">
      <c r="A249" s="287" t="s">
        <v>21</v>
      </c>
      <c r="B249" s="287"/>
      <c r="C249" s="321" t="s">
        <v>22</v>
      </c>
      <c r="D249" s="290"/>
      <c r="E249" s="291"/>
      <c r="F249" s="291">
        <v>100</v>
      </c>
      <c r="G249" s="291">
        <v>100</v>
      </c>
      <c r="H249" s="293" t="e">
        <f>F249*$E$5/1000</f>
        <v>#REF!</v>
      </c>
      <c r="I249" s="291"/>
      <c r="J249" s="369"/>
      <c r="K249" s="372"/>
      <c r="L249" s="28"/>
      <c r="M249" s="28"/>
      <c r="N249" s="28"/>
      <c r="O249" s="75"/>
      <c r="P249" s="373"/>
      <c r="Q249" s="124"/>
      <c r="R249" s="28"/>
      <c r="S249" s="28"/>
      <c r="T249" s="590"/>
    </row>
    <row r="250" hidden="1" spans="1:20">
      <c r="A250" s="288"/>
      <c r="B250" s="288"/>
      <c r="C250" s="321" t="s">
        <v>23</v>
      </c>
      <c r="D250" s="290"/>
      <c r="E250" s="291"/>
      <c r="F250" s="291">
        <v>6</v>
      </c>
      <c r="G250" s="291">
        <v>6</v>
      </c>
      <c r="H250" s="293" t="e">
        <f>F250*$E$5/1000</f>
        <v>#REF!</v>
      </c>
      <c r="I250" s="291"/>
      <c r="J250" s="369"/>
      <c r="K250" s="372"/>
      <c r="L250" s="28"/>
      <c r="M250" s="28"/>
      <c r="N250" s="28"/>
      <c r="O250" s="75"/>
      <c r="P250" s="373"/>
      <c r="Q250" s="124"/>
      <c r="R250" s="28"/>
      <c r="S250" s="28"/>
      <c r="T250" s="590"/>
    </row>
    <row r="251" hidden="1" spans="1:20">
      <c r="A251" s="288"/>
      <c r="B251" s="288"/>
      <c r="C251" s="321" t="s">
        <v>24</v>
      </c>
      <c r="D251" s="290"/>
      <c r="E251" s="291"/>
      <c r="F251" s="291">
        <v>6</v>
      </c>
      <c r="G251" s="291">
        <v>6</v>
      </c>
      <c r="H251" s="293" t="e">
        <f>F251*$E$5/1000</f>
        <v>#REF!</v>
      </c>
      <c r="I251" s="291" t="e">
        <f>D247*E247/1000</f>
        <v>#REF!</v>
      </c>
      <c r="J251" s="369"/>
      <c r="K251" s="372"/>
      <c r="L251" s="28"/>
      <c r="M251" s="28"/>
      <c r="N251" s="28"/>
      <c r="O251" s="75"/>
      <c r="P251" s="373"/>
      <c r="Q251" s="124"/>
      <c r="R251" s="28"/>
      <c r="S251" s="28"/>
      <c r="T251" s="590"/>
    </row>
    <row r="252" hidden="1" spans="1:20">
      <c r="A252" s="288"/>
      <c r="B252" s="288"/>
      <c r="C252" s="321" t="s">
        <v>25</v>
      </c>
      <c r="D252" s="295"/>
      <c r="E252" s="291"/>
      <c r="F252" s="292">
        <v>64</v>
      </c>
      <c r="G252" s="292">
        <v>64</v>
      </c>
      <c r="H252" s="293" t="e">
        <f>F252*$E$5/1000</f>
        <v>#REF!</v>
      </c>
      <c r="I252" s="291"/>
      <c r="J252" s="369"/>
      <c r="K252" s="372"/>
      <c r="L252" s="28"/>
      <c r="M252" s="28"/>
      <c r="N252" s="28"/>
      <c r="O252" s="75"/>
      <c r="P252" s="373"/>
      <c r="Q252" s="124"/>
      <c r="R252" s="28"/>
      <c r="S252" s="28"/>
      <c r="T252" s="590"/>
    </row>
    <row r="253" spans="1:20">
      <c r="A253" s="287" t="s">
        <v>204</v>
      </c>
      <c r="B253" s="287"/>
      <c r="C253" s="324" t="s">
        <v>95</v>
      </c>
      <c r="D253" s="290">
        <v>200</v>
      </c>
      <c r="E253" s="291" t="e">
        <f>#REF!</f>
        <v>#REF!</v>
      </c>
      <c r="F253" s="291"/>
      <c r="G253" s="291"/>
      <c r="H253" s="291" t="e">
        <f t="shared" ref="H253" si="111">F253*$E$5/1000</f>
        <v>#REF!</v>
      </c>
      <c r="I253" s="291"/>
      <c r="J253" s="369">
        <v>200</v>
      </c>
      <c r="K253" s="377">
        <v>1.6</v>
      </c>
      <c r="L253" s="161">
        <v>5.2</v>
      </c>
      <c r="M253" s="161">
        <v>31.7</v>
      </c>
      <c r="N253" s="161">
        <v>156</v>
      </c>
      <c r="O253" s="375">
        <v>1.33</v>
      </c>
      <c r="P253" s="379">
        <f>K253</f>
        <v>1.6</v>
      </c>
      <c r="Q253" s="468">
        <f t="shared" ref="Q253:T253" si="112">L253</f>
        <v>5.2</v>
      </c>
      <c r="R253" s="161">
        <f t="shared" si="112"/>
        <v>31.7</v>
      </c>
      <c r="S253" s="161">
        <f t="shared" si="112"/>
        <v>156</v>
      </c>
      <c r="T253" s="469">
        <f t="shared" si="112"/>
        <v>1.33</v>
      </c>
    </row>
    <row r="254" hidden="1" spans="1:20">
      <c r="A254" s="281"/>
      <c r="B254" s="287"/>
      <c r="C254" s="321" t="s">
        <v>29</v>
      </c>
      <c r="D254" s="295"/>
      <c r="E254" s="291"/>
      <c r="F254" s="291">
        <v>8</v>
      </c>
      <c r="G254" s="291">
        <v>8</v>
      </c>
      <c r="H254" s="293">
        <f t="shared" ref="H254:H257" si="113">F254*$E$14/1000</f>
        <v>0</v>
      </c>
      <c r="I254" s="291"/>
      <c r="J254" s="369"/>
      <c r="K254" s="372"/>
      <c r="L254" s="28"/>
      <c r="M254" s="28"/>
      <c r="N254" s="28"/>
      <c r="O254" s="75"/>
      <c r="P254" s="373"/>
      <c r="Q254" s="124"/>
      <c r="R254" s="28"/>
      <c r="S254" s="28"/>
      <c r="T254" s="590"/>
    </row>
    <row r="255" hidden="1" spans="1:20">
      <c r="A255" s="287" t="s">
        <v>28</v>
      </c>
      <c r="B255" s="287"/>
      <c r="C255" s="321" t="s">
        <v>31</v>
      </c>
      <c r="D255" s="295"/>
      <c r="E255" s="291"/>
      <c r="F255" s="291">
        <v>100</v>
      </c>
      <c r="G255" s="291">
        <v>100</v>
      </c>
      <c r="H255" s="293">
        <f t="shared" si="113"/>
        <v>0</v>
      </c>
      <c r="I255" s="291" t="e">
        <f>D253*E253/1000</f>
        <v>#REF!</v>
      </c>
      <c r="J255" s="369"/>
      <c r="K255" s="372"/>
      <c r="L255" s="28"/>
      <c r="M255" s="28"/>
      <c r="N255" s="28"/>
      <c r="O255" s="75"/>
      <c r="P255" s="373"/>
      <c r="Q255" s="124"/>
      <c r="R255" s="28"/>
      <c r="S255" s="28"/>
      <c r="T255" s="590"/>
    </row>
    <row r="256" hidden="1" spans="1:20">
      <c r="A256" s="287" t="s">
        <v>30</v>
      </c>
      <c r="B256" s="287"/>
      <c r="C256" s="321" t="s">
        <v>25</v>
      </c>
      <c r="D256" s="295"/>
      <c r="E256" s="291"/>
      <c r="F256" s="291">
        <v>115</v>
      </c>
      <c r="G256" s="291">
        <v>115</v>
      </c>
      <c r="H256" s="293">
        <f t="shared" si="113"/>
        <v>0</v>
      </c>
      <c r="I256" s="291" t="s">
        <v>32</v>
      </c>
      <c r="J256" s="369"/>
      <c r="K256" s="372"/>
      <c r="L256" s="28"/>
      <c r="M256" s="28"/>
      <c r="N256" s="28"/>
      <c r="O256" s="75"/>
      <c r="P256" s="373"/>
      <c r="Q256" s="124"/>
      <c r="R256" s="28"/>
      <c r="S256" s="28"/>
      <c r="T256" s="590"/>
    </row>
    <row r="257" hidden="1" spans="1:20">
      <c r="A257" s="288"/>
      <c r="B257" s="288"/>
      <c r="C257" s="321" t="s">
        <v>33</v>
      </c>
      <c r="D257" s="295"/>
      <c r="E257" s="291"/>
      <c r="F257" s="291">
        <v>10</v>
      </c>
      <c r="G257" s="291">
        <v>10</v>
      </c>
      <c r="H257" s="293">
        <f t="shared" si="113"/>
        <v>0</v>
      </c>
      <c r="I257" s="291"/>
      <c r="J257" s="369"/>
      <c r="K257" s="372"/>
      <c r="L257" s="28"/>
      <c r="M257" s="28"/>
      <c r="N257" s="28"/>
      <c r="O257" s="75"/>
      <c r="P257" s="373"/>
      <c r="Q257" s="124"/>
      <c r="R257" s="28"/>
      <c r="S257" s="28"/>
      <c r="T257" s="590"/>
    </row>
    <row r="258" spans="1:20">
      <c r="A258" s="287" t="s">
        <v>38</v>
      </c>
      <c r="B258" s="287"/>
      <c r="C258" s="324" t="s">
        <v>39</v>
      </c>
      <c r="D258" s="295" t="s">
        <v>40</v>
      </c>
      <c r="E258" s="291" t="e">
        <f>E253</f>
        <v>#REF!</v>
      </c>
      <c r="F258" s="291"/>
      <c r="G258" s="291"/>
      <c r="H258" s="293" t="e">
        <f t="shared" ref="H258" si="114">F258*$E$5/1000</f>
        <v>#REF!</v>
      </c>
      <c r="I258" s="291"/>
      <c r="J258" s="369" t="s">
        <v>41</v>
      </c>
      <c r="K258" s="370">
        <v>18.5</v>
      </c>
      <c r="L258" s="25">
        <v>14.5</v>
      </c>
      <c r="M258" s="25">
        <v>13</v>
      </c>
      <c r="N258" s="25">
        <v>148</v>
      </c>
      <c r="O258" s="65">
        <v>0.14</v>
      </c>
      <c r="P258" s="548">
        <f>K258*1.5</f>
        <v>27.75</v>
      </c>
      <c r="Q258" s="591">
        <f t="shared" ref="Q258" si="115">L258*1.5</f>
        <v>21.75</v>
      </c>
      <c r="R258" s="25">
        <f t="shared" ref="R258" si="116">M258*1.5</f>
        <v>19.5</v>
      </c>
      <c r="S258" s="25">
        <f t="shared" ref="S258" si="117">N258*1.5</f>
        <v>222</v>
      </c>
      <c r="T258" s="465">
        <f t="shared" ref="T258" si="118">O258*1.5</f>
        <v>0.21</v>
      </c>
    </row>
    <row r="259" hidden="1" spans="1:20">
      <c r="A259" s="287" t="s">
        <v>36</v>
      </c>
      <c r="B259" s="287"/>
      <c r="C259" s="321" t="s">
        <v>24</v>
      </c>
      <c r="D259" s="295"/>
      <c r="E259" s="291"/>
      <c r="F259" s="292">
        <v>20</v>
      </c>
      <c r="G259" s="291">
        <v>20</v>
      </c>
      <c r="H259" s="293" t="e">
        <f>F259*#REF!/1000</f>
        <v>#REF!</v>
      </c>
      <c r="I259" s="291"/>
      <c r="J259" s="369"/>
      <c r="K259" s="385"/>
      <c r="L259" s="69"/>
      <c r="M259" s="69"/>
      <c r="N259" s="69"/>
      <c r="O259" s="70"/>
      <c r="P259" s="536"/>
      <c r="Q259" s="874"/>
      <c r="R259" s="69"/>
      <c r="S259" s="69"/>
      <c r="T259" s="875"/>
    </row>
    <row r="260" spans="1:20">
      <c r="A260" s="287" t="s">
        <v>42</v>
      </c>
      <c r="B260" s="287"/>
      <c r="C260" s="324" t="s">
        <v>37</v>
      </c>
      <c r="D260" s="295">
        <v>30</v>
      </c>
      <c r="E260" s="291"/>
      <c r="F260" s="292">
        <v>20</v>
      </c>
      <c r="G260" s="291">
        <v>20</v>
      </c>
      <c r="H260" s="293" t="e">
        <f>F260*#REF!/1000</f>
        <v>#REF!</v>
      </c>
      <c r="I260" s="291"/>
      <c r="J260" s="369">
        <v>40</v>
      </c>
      <c r="K260" s="385">
        <v>2</v>
      </c>
      <c r="L260" s="69">
        <v>0.35</v>
      </c>
      <c r="M260" s="69">
        <v>0.33</v>
      </c>
      <c r="N260" s="69">
        <v>48.75</v>
      </c>
      <c r="O260" s="70"/>
      <c r="P260" s="386">
        <f>K260*1.5</f>
        <v>3</v>
      </c>
      <c r="Q260" s="472">
        <f>L260*1.5</f>
        <v>0.525</v>
      </c>
      <c r="R260" s="473">
        <f>M260*1.5</f>
        <v>0.495</v>
      </c>
      <c r="S260" s="473">
        <f>N260*1.5</f>
        <v>73.125</v>
      </c>
      <c r="T260" s="474">
        <f>O260*1.5</f>
        <v>0</v>
      </c>
    </row>
    <row r="261" ht="15.75" spans="1:20">
      <c r="A261" s="300" t="s">
        <v>43</v>
      </c>
      <c r="B261" s="300"/>
      <c r="C261" s="330" t="s">
        <v>101</v>
      </c>
      <c r="D261" s="302" t="s">
        <v>45</v>
      </c>
      <c r="E261" s="303" t="s">
        <v>46</v>
      </c>
      <c r="F261" s="303" t="s">
        <v>46</v>
      </c>
      <c r="G261" s="303" t="s">
        <v>46</v>
      </c>
      <c r="H261" s="303" t="s">
        <v>46</v>
      </c>
      <c r="I261" s="303" t="s">
        <v>46</v>
      </c>
      <c r="J261" s="387" t="s">
        <v>45</v>
      </c>
      <c r="K261" s="388">
        <v>0.4</v>
      </c>
      <c r="L261" s="389">
        <v>0.3</v>
      </c>
      <c r="M261" s="389">
        <v>10.3</v>
      </c>
      <c r="N261" s="389">
        <v>46</v>
      </c>
      <c r="O261" s="390">
        <v>22</v>
      </c>
      <c r="P261" s="674">
        <v>0.4</v>
      </c>
      <c r="Q261" s="715">
        <v>0.3</v>
      </c>
      <c r="R261" s="716">
        <v>10.3</v>
      </c>
      <c r="S261" s="716">
        <v>46</v>
      </c>
      <c r="T261" s="609">
        <v>22</v>
      </c>
    </row>
    <row r="262" ht="15.75" spans="1:20">
      <c r="A262" s="342"/>
      <c r="B262" s="342"/>
      <c r="C262" s="845" t="s">
        <v>47</v>
      </c>
      <c r="D262" s="341"/>
      <c r="E262" s="308"/>
      <c r="F262" s="307"/>
      <c r="G262" s="308"/>
      <c r="H262" s="309"/>
      <c r="I262" s="308"/>
      <c r="J262" s="539"/>
      <c r="K262" s="855">
        <f>SUM(K247:K261)</f>
        <v>30.8</v>
      </c>
      <c r="L262" s="855">
        <f t="shared" ref="L262:T262" si="119">SUM(L247:L261)</f>
        <v>28.35</v>
      </c>
      <c r="M262" s="855">
        <f t="shared" si="119"/>
        <v>101.03</v>
      </c>
      <c r="N262" s="855">
        <f t="shared" si="119"/>
        <v>684.75</v>
      </c>
      <c r="O262" s="856">
        <f t="shared" si="119"/>
        <v>24.12</v>
      </c>
      <c r="P262" s="857">
        <f t="shared" si="119"/>
        <v>41.05</v>
      </c>
      <c r="Q262" s="876">
        <f t="shared" si="119"/>
        <v>35.775</v>
      </c>
      <c r="R262" s="877">
        <f t="shared" si="119"/>
        <v>107.695</v>
      </c>
      <c r="S262" s="877">
        <f t="shared" si="119"/>
        <v>783.125</v>
      </c>
      <c r="T262" s="857">
        <f t="shared" si="119"/>
        <v>24.19</v>
      </c>
    </row>
    <row r="263" spans="1:20">
      <c r="A263" s="336"/>
      <c r="B263" s="739" t="s">
        <v>48</v>
      </c>
      <c r="C263" s="846"/>
      <c r="D263" s="316"/>
      <c r="E263" s="317"/>
      <c r="F263" s="318"/>
      <c r="G263" s="317"/>
      <c r="H263" s="319"/>
      <c r="I263" s="317"/>
      <c r="J263" s="396"/>
      <c r="K263" s="679"/>
      <c r="L263" s="680"/>
      <c r="M263" s="680"/>
      <c r="N263" s="680"/>
      <c r="O263" s="858"/>
      <c r="P263" s="685"/>
      <c r="Q263" s="724"/>
      <c r="R263" s="725"/>
      <c r="S263" s="725"/>
      <c r="T263" s="878"/>
    </row>
    <row r="264" ht="48" customHeight="1" spans="1:20">
      <c r="A264" s="287" t="s">
        <v>49</v>
      </c>
      <c r="B264" s="287"/>
      <c r="C264" s="324" t="s">
        <v>205</v>
      </c>
      <c r="D264" s="295">
        <v>80</v>
      </c>
      <c r="E264" s="291"/>
      <c r="F264" s="292"/>
      <c r="G264" s="291"/>
      <c r="H264" s="293" t="e">
        <f t="shared" ref="H264" si="120">F264*$E$5/1000</f>
        <v>#REF!</v>
      </c>
      <c r="I264" s="291"/>
      <c r="J264" s="369">
        <v>100</v>
      </c>
      <c r="K264" s="370">
        <v>0.52</v>
      </c>
      <c r="L264" s="25">
        <v>0.14</v>
      </c>
      <c r="M264" s="25">
        <v>2.12</v>
      </c>
      <c r="N264" s="25">
        <v>54</v>
      </c>
      <c r="O264" s="65">
        <v>2.96</v>
      </c>
      <c r="P264" s="548">
        <v>0.96</v>
      </c>
      <c r="Q264" s="600">
        <v>0.25</v>
      </c>
      <c r="R264" s="601">
        <v>3.52</v>
      </c>
      <c r="S264" s="601">
        <v>82.1</v>
      </c>
      <c r="T264" s="604">
        <v>5.44</v>
      </c>
    </row>
    <row r="265" hidden="1" spans="1:20">
      <c r="A265" s="281"/>
      <c r="B265" s="745"/>
      <c r="C265" s="321" t="s">
        <v>206</v>
      </c>
      <c r="D265" s="847"/>
      <c r="E265" s="291"/>
      <c r="F265" s="291">
        <v>38.4</v>
      </c>
      <c r="G265" s="291">
        <v>27.6</v>
      </c>
      <c r="H265" s="293">
        <f>F265*$E$34/1000</f>
        <v>0</v>
      </c>
      <c r="I265" s="291">
        <f>E264*D264/1000</f>
        <v>0</v>
      </c>
      <c r="J265" s="369"/>
      <c r="K265" s="372"/>
      <c r="L265" s="28"/>
      <c r="M265" s="28"/>
      <c r="N265" s="28"/>
      <c r="O265" s="75"/>
      <c r="P265" s="548">
        <f t="shared" ref="P265:P267" si="121">K265*1.6</f>
        <v>0</v>
      </c>
      <c r="Q265" s="600">
        <f t="shared" ref="Q265:Q267" si="122">L265*1.6</f>
        <v>0</v>
      </c>
      <c r="R265" s="601">
        <f t="shared" ref="R265:R267" si="123">M265*1.6</f>
        <v>0</v>
      </c>
      <c r="S265" s="601">
        <f t="shared" ref="S265:S267" si="124">N265*1.6</f>
        <v>0</v>
      </c>
      <c r="T265" s="604">
        <f t="shared" ref="T265:T267" si="125">O265*1.6</f>
        <v>0</v>
      </c>
    </row>
    <row r="266" hidden="1" spans="1:20">
      <c r="A266" s="745" t="s">
        <v>207</v>
      </c>
      <c r="B266" s="745"/>
      <c r="C266" s="321" t="s">
        <v>52</v>
      </c>
      <c r="D266" s="847"/>
      <c r="E266" s="291"/>
      <c r="F266" s="291">
        <v>33.78</v>
      </c>
      <c r="G266" s="291">
        <v>27</v>
      </c>
      <c r="H266" s="293">
        <f t="shared" ref="H266:H268" si="126">F266*$E$34/1000</f>
        <v>0</v>
      </c>
      <c r="I266" s="291" t="s">
        <v>74</v>
      </c>
      <c r="J266" s="369"/>
      <c r="K266" s="372"/>
      <c r="L266" s="28"/>
      <c r="M266" s="28"/>
      <c r="N266" s="28"/>
      <c r="O266" s="75"/>
      <c r="P266" s="548">
        <f t="shared" si="121"/>
        <v>0</v>
      </c>
      <c r="Q266" s="600">
        <f t="shared" si="122"/>
        <v>0</v>
      </c>
      <c r="R266" s="601">
        <f t="shared" si="123"/>
        <v>0</v>
      </c>
      <c r="S266" s="601">
        <f t="shared" si="124"/>
        <v>0</v>
      </c>
      <c r="T266" s="604">
        <f t="shared" si="125"/>
        <v>0</v>
      </c>
    </row>
    <row r="267" hidden="1" spans="1:20">
      <c r="A267" s="745" t="s">
        <v>30</v>
      </c>
      <c r="B267" s="745"/>
      <c r="C267" s="321" t="s">
        <v>208</v>
      </c>
      <c r="D267" s="847"/>
      <c r="E267" s="291"/>
      <c r="F267" s="291">
        <v>6</v>
      </c>
      <c r="G267" s="291">
        <v>6</v>
      </c>
      <c r="H267" s="293">
        <f t="shared" si="126"/>
        <v>0</v>
      </c>
      <c r="I267" s="291"/>
      <c r="J267" s="369"/>
      <c r="K267" s="372"/>
      <c r="L267" s="28"/>
      <c r="M267" s="28"/>
      <c r="N267" s="28"/>
      <c r="O267" s="75"/>
      <c r="P267" s="548">
        <f t="shared" si="121"/>
        <v>0</v>
      </c>
      <c r="Q267" s="600">
        <f t="shared" si="122"/>
        <v>0</v>
      </c>
      <c r="R267" s="601">
        <f t="shared" si="123"/>
        <v>0</v>
      </c>
      <c r="S267" s="601">
        <f t="shared" si="124"/>
        <v>0</v>
      </c>
      <c r="T267" s="604">
        <f t="shared" si="125"/>
        <v>0</v>
      </c>
    </row>
    <row r="268" ht="14.25" customHeight="1" spans="1:20">
      <c r="A268" s="288" t="s">
        <v>209</v>
      </c>
      <c r="B268" s="288"/>
      <c r="C268" s="324" t="s">
        <v>210</v>
      </c>
      <c r="D268" s="290">
        <v>250</v>
      </c>
      <c r="E268" s="291">
        <f>E264</f>
        <v>0</v>
      </c>
      <c r="F268" s="292"/>
      <c r="G268" s="291"/>
      <c r="H268" s="293">
        <f t="shared" si="126"/>
        <v>0</v>
      </c>
      <c r="I268" s="291"/>
      <c r="J268" s="369">
        <v>250</v>
      </c>
      <c r="K268" s="370">
        <v>2.8</v>
      </c>
      <c r="L268" s="25">
        <v>2.4</v>
      </c>
      <c r="M268" s="25">
        <v>7</v>
      </c>
      <c r="N268" s="25">
        <v>175</v>
      </c>
      <c r="O268" s="65">
        <v>19.55</v>
      </c>
      <c r="P268" s="371">
        <f>K268*1.25</f>
        <v>3.5</v>
      </c>
      <c r="Q268" s="123">
        <f t="shared" ref="Q268" si="127">L268*1.25</f>
        <v>3</v>
      </c>
      <c r="R268" s="65">
        <f t="shared" ref="R268" si="128">M268*1.25</f>
        <v>8.75</v>
      </c>
      <c r="S268" s="65">
        <f t="shared" ref="S268" si="129">N268*1.25</f>
        <v>218.75</v>
      </c>
      <c r="T268" s="604">
        <f t="shared" ref="T268" si="130">O268*1.25</f>
        <v>24.4375</v>
      </c>
    </row>
    <row r="269" hidden="1" spans="1:20">
      <c r="A269" s="288" t="s">
        <v>211</v>
      </c>
      <c r="B269" s="288"/>
      <c r="C269" s="848" t="s">
        <v>155</v>
      </c>
      <c r="D269" s="636"/>
      <c r="E269" s="291"/>
      <c r="F269" s="637">
        <v>80</v>
      </c>
      <c r="G269" s="637">
        <v>64</v>
      </c>
      <c r="H269" s="293">
        <f t="shared" ref="H269:H275" si="131">F269*$E$38/1000</f>
        <v>0</v>
      </c>
      <c r="I269" s="291"/>
      <c r="J269" s="369"/>
      <c r="K269" s="372"/>
      <c r="L269" s="28"/>
      <c r="M269" s="28"/>
      <c r="N269" s="28"/>
      <c r="O269" s="75"/>
      <c r="P269" s="373"/>
      <c r="Q269" s="124"/>
      <c r="R269" s="28"/>
      <c r="S269" s="28"/>
      <c r="T269" s="590"/>
    </row>
    <row r="270" hidden="1" spans="1:20">
      <c r="A270" s="288"/>
      <c r="B270" s="288"/>
      <c r="C270" s="321" t="s">
        <v>137</v>
      </c>
      <c r="D270" s="290"/>
      <c r="E270" s="291"/>
      <c r="F270" s="291">
        <v>10</v>
      </c>
      <c r="G270" s="291">
        <v>8</v>
      </c>
      <c r="H270" s="293">
        <f t="shared" si="131"/>
        <v>0</v>
      </c>
      <c r="I270" s="291" t="s">
        <v>32</v>
      </c>
      <c r="J270" s="369"/>
      <c r="K270" s="372"/>
      <c r="L270" s="28"/>
      <c r="M270" s="28"/>
      <c r="N270" s="28"/>
      <c r="O270" s="75"/>
      <c r="P270" s="373"/>
      <c r="Q270" s="124"/>
      <c r="R270" s="28"/>
      <c r="S270" s="28"/>
      <c r="T270" s="590"/>
    </row>
    <row r="271" hidden="1" spans="1:20">
      <c r="A271" s="288"/>
      <c r="B271" s="288"/>
      <c r="C271" s="321" t="s">
        <v>156</v>
      </c>
      <c r="D271" s="290"/>
      <c r="E271" s="291"/>
      <c r="F271" s="291">
        <v>9.6</v>
      </c>
      <c r="G271" s="291">
        <v>8</v>
      </c>
      <c r="H271" s="293">
        <f t="shared" si="131"/>
        <v>0</v>
      </c>
      <c r="I271" s="291"/>
      <c r="J271" s="369"/>
      <c r="K271" s="859"/>
      <c r="L271" s="860"/>
      <c r="M271" s="860"/>
      <c r="N271" s="860"/>
      <c r="O271" s="534"/>
      <c r="P271" s="861"/>
      <c r="Q271" s="879"/>
      <c r="R271" s="860"/>
      <c r="S271" s="860"/>
      <c r="T271" s="592"/>
    </row>
    <row r="272" hidden="1" spans="1:20">
      <c r="A272" s="288"/>
      <c r="B272" s="288"/>
      <c r="C272" s="321" t="s">
        <v>157</v>
      </c>
      <c r="D272" s="290"/>
      <c r="E272" s="291"/>
      <c r="F272" s="291">
        <v>1.2</v>
      </c>
      <c r="G272" s="291">
        <v>1.2</v>
      </c>
      <c r="H272" s="293"/>
      <c r="I272" s="291"/>
      <c r="J272" s="369"/>
      <c r="K272" s="859"/>
      <c r="L272" s="860"/>
      <c r="M272" s="860"/>
      <c r="N272" s="860"/>
      <c r="O272" s="534"/>
      <c r="P272" s="861"/>
      <c r="Q272" s="879"/>
      <c r="R272" s="860"/>
      <c r="S272" s="860"/>
      <c r="T272" s="592"/>
    </row>
    <row r="273" hidden="1" spans="1:20">
      <c r="A273" s="288"/>
      <c r="B273" s="288"/>
      <c r="C273" s="321" t="s">
        <v>119</v>
      </c>
      <c r="D273" s="290"/>
      <c r="E273" s="291"/>
      <c r="F273" s="291">
        <v>2</v>
      </c>
      <c r="G273" s="291">
        <v>2</v>
      </c>
      <c r="H273" s="293"/>
      <c r="I273" s="291"/>
      <c r="J273" s="369"/>
      <c r="K273" s="859"/>
      <c r="L273" s="860"/>
      <c r="M273" s="860"/>
      <c r="N273" s="860"/>
      <c r="O273" s="534"/>
      <c r="P273" s="861"/>
      <c r="Q273" s="879"/>
      <c r="R273" s="860"/>
      <c r="S273" s="860"/>
      <c r="T273" s="592"/>
    </row>
    <row r="274" hidden="1" spans="1:20">
      <c r="A274" s="288"/>
      <c r="B274" s="288"/>
      <c r="C274" s="321" t="s">
        <v>24</v>
      </c>
      <c r="D274" s="290"/>
      <c r="E274" s="291"/>
      <c r="F274" s="291">
        <v>4</v>
      </c>
      <c r="G274" s="291">
        <v>4</v>
      </c>
      <c r="H274" s="293">
        <f t="shared" si="131"/>
        <v>0</v>
      </c>
      <c r="I274" s="291"/>
      <c r="J274" s="369"/>
      <c r="K274" s="859"/>
      <c r="L274" s="860"/>
      <c r="M274" s="860"/>
      <c r="N274" s="860"/>
      <c r="O274" s="534"/>
      <c r="P274" s="861"/>
      <c r="Q274" s="879"/>
      <c r="R274" s="860"/>
      <c r="S274" s="860"/>
      <c r="T274" s="592"/>
    </row>
    <row r="275" hidden="1" spans="1:20">
      <c r="A275" s="288"/>
      <c r="B275" s="288"/>
      <c r="C275" s="321" t="s">
        <v>187</v>
      </c>
      <c r="D275" s="290"/>
      <c r="E275" s="291"/>
      <c r="F275" s="291">
        <v>160</v>
      </c>
      <c r="G275" s="291">
        <v>160</v>
      </c>
      <c r="H275" s="293">
        <f t="shared" si="131"/>
        <v>0</v>
      </c>
      <c r="I275" s="291"/>
      <c r="J275" s="369"/>
      <c r="K275" s="859"/>
      <c r="L275" s="860"/>
      <c r="M275" s="860"/>
      <c r="N275" s="860"/>
      <c r="O275" s="534"/>
      <c r="P275" s="861"/>
      <c r="Q275" s="879"/>
      <c r="R275" s="860"/>
      <c r="S275" s="860"/>
      <c r="T275" s="592"/>
    </row>
    <row r="276" hidden="1" spans="1:20">
      <c r="A276" s="288"/>
      <c r="B276" s="288"/>
      <c r="C276" s="321" t="s">
        <v>109</v>
      </c>
      <c r="D276" s="325"/>
      <c r="E276" s="326"/>
      <c r="F276" s="291">
        <v>21.6</v>
      </c>
      <c r="G276" s="291">
        <v>16.1</v>
      </c>
      <c r="H276" s="293"/>
      <c r="I276" s="291"/>
      <c r="J276" s="369"/>
      <c r="K276" s="859"/>
      <c r="L276" s="860"/>
      <c r="M276" s="860"/>
      <c r="N276" s="860"/>
      <c r="O276" s="534"/>
      <c r="P276" s="861"/>
      <c r="Q276" s="879"/>
      <c r="R276" s="860"/>
      <c r="S276" s="860"/>
      <c r="T276" s="592"/>
    </row>
    <row r="277" hidden="1" spans="1:20">
      <c r="A277" s="288"/>
      <c r="B277" s="288"/>
      <c r="C277" s="321" t="s">
        <v>110</v>
      </c>
      <c r="D277" s="290"/>
      <c r="E277" s="291"/>
      <c r="F277" s="291">
        <v>4</v>
      </c>
      <c r="G277" s="291">
        <v>4</v>
      </c>
      <c r="H277" s="293"/>
      <c r="I277" s="291"/>
      <c r="J277" s="369"/>
      <c r="K277" s="859"/>
      <c r="L277" s="860"/>
      <c r="M277" s="860"/>
      <c r="N277" s="860"/>
      <c r="O277" s="534"/>
      <c r="P277" s="861"/>
      <c r="Q277" s="879"/>
      <c r="R277" s="860"/>
      <c r="S277" s="860"/>
      <c r="T277" s="592"/>
    </row>
    <row r="278" spans="1:20">
      <c r="A278" s="287" t="s">
        <v>212</v>
      </c>
      <c r="B278" s="287"/>
      <c r="C278" s="324" t="s">
        <v>213</v>
      </c>
      <c r="D278" s="295" t="s">
        <v>214</v>
      </c>
      <c r="E278" s="291">
        <f>E269</f>
        <v>0</v>
      </c>
      <c r="F278" s="292"/>
      <c r="G278" s="291"/>
      <c r="H278" s="293">
        <f t="shared" ref="H278" si="132">F278*$E$27/1000</f>
        <v>0</v>
      </c>
      <c r="I278" s="291"/>
      <c r="J278" s="369" t="s">
        <v>214</v>
      </c>
      <c r="K278" s="370">
        <v>18.5</v>
      </c>
      <c r="L278" s="25">
        <v>24.5</v>
      </c>
      <c r="M278" s="25">
        <v>12.3</v>
      </c>
      <c r="N278" s="25">
        <v>256</v>
      </c>
      <c r="O278" s="65">
        <v>37.56</v>
      </c>
      <c r="P278" s="371">
        <f>K278</f>
        <v>18.5</v>
      </c>
      <c r="Q278" s="371">
        <f t="shared" ref="Q278:T278" si="133">L278</f>
        <v>24.5</v>
      </c>
      <c r="R278" s="371">
        <f t="shared" si="133"/>
        <v>12.3</v>
      </c>
      <c r="S278" s="371">
        <v>256</v>
      </c>
      <c r="T278" s="371">
        <f t="shared" si="133"/>
        <v>37.56</v>
      </c>
    </row>
    <row r="279" customHeight="1" spans="1:20">
      <c r="A279" s="288" t="s">
        <v>76</v>
      </c>
      <c r="B279" s="288"/>
      <c r="C279" s="324" t="s">
        <v>77</v>
      </c>
      <c r="D279" s="290">
        <v>150</v>
      </c>
      <c r="E279" s="291">
        <f>E277</f>
        <v>0</v>
      </c>
      <c r="F279" s="292"/>
      <c r="G279" s="291"/>
      <c r="H279" s="293" t="e">
        <f>F279*#REF!/1000</f>
        <v>#REF!</v>
      </c>
      <c r="I279" s="291"/>
      <c r="J279" s="369">
        <v>180</v>
      </c>
      <c r="K279" s="372">
        <v>6.15</v>
      </c>
      <c r="L279" s="28">
        <v>5.55</v>
      </c>
      <c r="M279" s="28">
        <v>24</v>
      </c>
      <c r="N279" s="28">
        <v>167</v>
      </c>
      <c r="O279" s="75">
        <v>20.62</v>
      </c>
      <c r="P279" s="548">
        <f>K279*1.6</f>
        <v>9.84</v>
      </c>
      <c r="Q279" s="600">
        <f t="shared" ref="Q279" si="134">L279*1.6</f>
        <v>8.88</v>
      </c>
      <c r="R279" s="601">
        <f t="shared" ref="R279" si="135">M279*1.6</f>
        <v>38.4</v>
      </c>
      <c r="S279" s="601">
        <f t="shared" ref="S279" si="136">N279*1.6</f>
        <v>267.2</v>
      </c>
      <c r="T279" s="604">
        <f t="shared" ref="T279" si="137">O279*1.6</f>
        <v>32.992</v>
      </c>
    </row>
    <row r="280" hidden="1" customHeight="1" spans="1:20">
      <c r="A280" s="288" t="s">
        <v>78</v>
      </c>
      <c r="B280" s="288"/>
      <c r="C280" s="321" t="s">
        <v>57</v>
      </c>
      <c r="D280" s="290"/>
      <c r="E280" s="291"/>
      <c r="F280" s="291">
        <v>199.9</v>
      </c>
      <c r="G280" s="291">
        <v>150</v>
      </c>
      <c r="H280" s="293">
        <f>F280*$E$55/1000</f>
        <v>0</v>
      </c>
      <c r="I280" s="291"/>
      <c r="J280" s="369"/>
      <c r="K280" s="372"/>
      <c r="L280" s="28"/>
      <c r="M280" s="28"/>
      <c r="N280" s="28"/>
      <c r="O280" s="75"/>
      <c r="P280" s="373"/>
      <c r="Q280" s="124"/>
      <c r="R280" s="28"/>
      <c r="S280" s="28"/>
      <c r="T280" s="590"/>
    </row>
    <row r="281" hidden="1" customHeight="1" spans="1:20">
      <c r="A281" s="288"/>
      <c r="B281" s="288"/>
      <c r="C281" s="321" t="s">
        <v>79</v>
      </c>
      <c r="D281" s="290"/>
      <c r="E281" s="291"/>
      <c r="F281" s="291">
        <v>4.5</v>
      </c>
      <c r="G281" s="291">
        <v>4.5</v>
      </c>
      <c r="H281" s="293">
        <f>F281*$E$55/1000</f>
        <v>0</v>
      </c>
      <c r="I281" s="291">
        <f>D279*E279/1000</f>
        <v>0</v>
      </c>
      <c r="J281" s="369"/>
      <c r="K281" s="372"/>
      <c r="L281" s="28"/>
      <c r="M281" s="28"/>
      <c r="N281" s="28"/>
      <c r="O281" s="75"/>
      <c r="P281" s="373"/>
      <c r="Q281" s="124"/>
      <c r="R281" s="28"/>
      <c r="S281" s="28"/>
      <c r="T281" s="590"/>
    </row>
    <row r="282" customHeight="1" spans="1:20">
      <c r="A282" s="288" t="s">
        <v>123</v>
      </c>
      <c r="B282" s="288"/>
      <c r="C282" s="849" t="s">
        <v>81</v>
      </c>
      <c r="D282" s="290">
        <v>200</v>
      </c>
      <c r="E282" s="291">
        <f>E281</f>
        <v>0</v>
      </c>
      <c r="F282" s="292">
        <v>200</v>
      </c>
      <c r="G282" s="291"/>
      <c r="H282" s="291" t="e">
        <f>F282*#REF!/1000</f>
        <v>#REF!</v>
      </c>
      <c r="I282" s="291"/>
      <c r="J282" s="369">
        <v>200</v>
      </c>
      <c r="K282" s="372">
        <v>1.35</v>
      </c>
      <c r="L282" s="28">
        <v>0.3</v>
      </c>
      <c r="M282" s="161">
        <v>29.6</v>
      </c>
      <c r="N282" s="148">
        <v>105.34</v>
      </c>
      <c r="O282" s="375">
        <v>40</v>
      </c>
      <c r="P282" s="862">
        <f>K282</f>
        <v>1.35</v>
      </c>
      <c r="Q282" s="148">
        <f t="shared" ref="Q282:S282" si="138">L282</f>
        <v>0.3</v>
      </c>
      <c r="R282" s="148">
        <f t="shared" si="138"/>
        <v>29.6</v>
      </c>
      <c r="S282" s="28">
        <f t="shared" si="138"/>
        <v>105.34</v>
      </c>
      <c r="T282" s="590">
        <v>40</v>
      </c>
    </row>
    <row r="283" customHeight="1" spans="1:20">
      <c r="A283" s="287" t="s">
        <v>42</v>
      </c>
      <c r="B283" s="287"/>
      <c r="C283" s="324" t="s">
        <v>84</v>
      </c>
      <c r="D283" s="295">
        <v>40</v>
      </c>
      <c r="E283" s="291"/>
      <c r="F283" s="292">
        <v>50</v>
      </c>
      <c r="G283" s="291">
        <v>50</v>
      </c>
      <c r="H283" s="293" t="e">
        <f t="shared" ref="H283:H284" si="139">F283*$E$5/1000</f>
        <v>#REF!</v>
      </c>
      <c r="I283" s="291"/>
      <c r="J283" s="369">
        <v>60</v>
      </c>
      <c r="K283" s="370">
        <v>2.8</v>
      </c>
      <c r="L283" s="25">
        <v>0.51</v>
      </c>
      <c r="M283" s="161">
        <v>6.5</v>
      </c>
      <c r="N283" s="161">
        <v>90</v>
      </c>
      <c r="O283" s="378">
        <v>0</v>
      </c>
      <c r="P283" s="863">
        <f>K283*1.6</f>
        <v>4.48</v>
      </c>
      <c r="Q283" s="880">
        <f t="shared" ref="Q283" si="140">L283*1.6</f>
        <v>0.816</v>
      </c>
      <c r="R283" s="881">
        <f t="shared" ref="R283" si="141">M283*1.6</f>
        <v>10.4</v>
      </c>
      <c r="S283" s="601">
        <f t="shared" ref="S283" si="142">N283*1.6</f>
        <v>144</v>
      </c>
      <c r="T283" s="604">
        <f t="shared" ref="T283" si="143">O283*1.6</f>
        <v>0</v>
      </c>
    </row>
    <row r="284" customHeight="1" spans="1:20">
      <c r="A284" s="300" t="s">
        <v>42</v>
      </c>
      <c r="B284" s="300"/>
      <c r="C284" s="330" t="s">
        <v>37</v>
      </c>
      <c r="D284" s="331">
        <v>20</v>
      </c>
      <c r="E284" s="332"/>
      <c r="F284" s="303">
        <v>50</v>
      </c>
      <c r="G284" s="332">
        <v>50</v>
      </c>
      <c r="H284" s="333" t="e">
        <f t="shared" si="139"/>
        <v>#REF!</v>
      </c>
      <c r="I284" s="414"/>
      <c r="J284" s="415">
        <v>30</v>
      </c>
      <c r="K284" s="388">
        <v>4.1</v>
      </c>
      <c r="L284" s="389">
        <v>0.7</v>
      </c>
      <c r="M284" s="554">
        <v>4.6</v>
      </c>
      <c r="N284" s="554">
        <v>97.5</v>
      </c>
      <c r="O284" s="555">
        <v>0</v>
      </c>
      <c r="P284" s="864">
        <f>K284*1.6</f>
        <v>6.56</v>
      </c>
      <c r="Q284" s="882">
        <f t="shared" ref="Q284" si="144">L284*1.6</f>
        <v>1.12</v>
      </c>
      <c r="R284" s="883">
        <f t="shared" ref="R284" si="145">M284*1.6</f>
        <v>7.36</v>
      </c>
      <c r="S284" s="884">
        <f t="shared" ref="S284" si="146">N284*1.6</f>
        <v>156</v>
      </c>
      <c r="T284" s="885">
        <f t="shared" ref="T284" si="147">O284*1.6</f>
        <v>0</v>
      </c>
    </row>
    <row r="285" customHeight="1" spans="1:20">
      <c r="A285" s="342"/>
      <c r="B285" s="850"/>
      <c r="C285" s="845" t="s">
        <v>47</v>
      </c>
      <c r="D285" s="643"/>
      <c r="E285" s="308"/>
      <c r="F285" s="307"/>
      <c r="G285" s="308"/>
      <c r="H285" s="308"/>
      <c r="I285" s="308"/>
      <c r="J285" s="539"/>
      <c r="K285" s="865">
        <f>SUM(K264:K284)</f>
        <v>36.22</v>
      </c>
      <c r="L285" s="865">
        <f t="shared" ref="L285:T285" si="148">SUM(L264:L284)</f>
        <v>34.1</v>
      </c>
      <c r="M285" s="689">
        <f t="shared" si="148"/>
        <v>86.12</v>
      </c>
      <c r="N285" s="689">
        <f t="shared" si="148"/>
        <v>944.84</v>
      </c>
      <c r="O285" s="690">
        <f t="shared" si="148"/>
        <v>120.69</v>
      </c>
      <c r="P285" s="866">
        <f t="shared" si="148"/>
        <v>45.19</v>
      </c>
      <c r="Q285" s="886">
        <f t="shared" si="148"/>
        <v>38.866</v>
      </c>
      <c r="R285" s="887">
        <f t="shared" si="148"/>
        <v>110.33</v>
      </c>
      <c r="S285" s="888">
        <f t="shared" si="148"/>
        <v>1229.39</v>
      </c>
      <c r="T285" s="889">
        <f t="shared" si="148"/>
        <v>140.4295</v>
      </c>
    </row>
    <row r="286" customHeight="1" spans="1:20">
      <c r="A286" s="342"/>
      <c r="B286" s="850" t="s">
        <v>85</v>
      </c>
      <c r="C286" s="851"/>
      <c r="D286" s="643"/>
      <c r="E286" s="308"/>
      <c r="F286" s="307"/>
      <c r="G286" s="308"/>
      <c r="H286" s="308"/>
      <c r="I286" s="308"/>
      <c r="J286" s="539"/>
      <c r="K286" s="865"/>
      <c r="L286" s="867"/>
      <c r="M286" s="867"/>
      <c r="N286" s="867"/>
      <c r="O286" s="868"/>
      <c r="P286" s="730"/>
      <c r="Q286" s="867"/>
      <c r="R286" s="867"/>
      <c r="S286" s="867"/>
      <c r="T286" s="890"/>
    </row>
    <row r="287" customHeight="1" spans="1:20">
      <c r="A287" s="336" t="s">
        <v>168</v>
      </c>
      <c r="B287" s="336"/>
      <c r="C287" s="289" t="s">
        <v>125</v>
      </c>
      <c r="D287" s="297">
        <v>200</v>
      </c>
      <c r="E287" s="291"/>
      <c r="F287" s="292"/>
      <c r="G287" s="291"/>
      <c r="H287" s="293"/>
      <c r="I287" s="568"/>
      <c r="J287" s="569">
        <v>200</v>
      </c>
      <c r="K287" s="370">
        <v>1</v>
      </c>
      <c r="L287" s="25">
        <v>0</v>
      </c>
      <c r="M287" s="25">
        <v>27.4</v>
      </c>
      <c r="N287" s="25">
        <v>112</v>
      </c>
      <c r="O287" s="65">
        <v>2.8</v>
      </c>
      <c r="P287" s="370">
        <v>1</v>
      </c>
      <c r="Q287" s="25">
        <v>0</v>
      </c>
      <c r="R287" s="25">
        <v>27.4</v>
      </c>
      <c r="S287" s="25">
        <v>112</v>
      </c>
      <c r="T287" s="65">
        <v>2.8</v>
      </c>
    </row>
    <row r="288" customHeight="1" spans="1:20">
      <c r="A288" s="287" t="s">
        <v>87</v>
      </c>
      <c r="B288" s="287"/>
      <c r="C288" s="849" t="s">
        <v>215</v>
      </c>
      <c r="D288" s="295">
        <v>40</v>
      </c>
      <c r="E288" s="291"/>
      <c r="F288" s="292">
        <v>20</v>
      </c>
      <c r="G288" s="291"/>
      <c r="H288" s="293"/>
      <c r="I288" s="291"/>
      <c r="J288" s="369">
        <v>40</v>
      </c>
      <c r="K288" s="370">
        <v>1.5</v>
      </c>
      <c r="L288" s="25">
        <v>1.9</v>
      </c>
      <c r="M288" s="161">
        <v>34.8</v>
      </c>
      <c r="N288" s="161">
        <v>140</v>
      </c>
      <c r="O288" s="378"/>
      <c r="P288" s="379">
        <v>1.5</v>
      </c>
      <c r="Q288" s="468">
        <v>1.9</v>
      </c>
      <c r="R288" s="161">
        <v>34.8</v>
      </c>
      <c r="S288" s="25">
        <v>140</v>
      </c>
      <c r="T288" s="465"/>
    </row>
    <row r="289" customHeight="1" spans="1:20">
      <c r="A289" s="342"/>
      <c r="B289" s="758"/>
      <c r="C289" s="845" t="s">
        <v>47</v>
      </c>
      <c r="D289" s="643"/>
      <c r="E289" s="308"/>
      <c r="F289" s="308"/>
      <c r="G289" s="308"/>
      <c r="H289" s="309">
        <f t="shared" ref="H289" si="149">F289*$E$71/1000</f>
        <v>0</v>
      </c>
      <c r="I289" s="308"/>
      <c r="J289" s="539"/>
      <c r="K289" s="865">
        <f>SUM(K287:K288)</f>
        <v>2.5</v>
      </c>
      <c r="L289" s="865">
        <f t="shared" ref="L289:T289" si="150">SUM(L287:L288)</f>
        <v>1.9</v>
      </c>
      <c r="M289" s="689">
        <f t="shared" si="150"/>
        <v>62.2</v>
      </c>
      <c r="N289" s="689">
        <f t="shared" si="150"/>
        <v>252</v>
      </c>
      <c r="O289" s="690">
        <f t="shared" si="150"/>
        <v>2.8</v>
      </c>
      <c r="P289" s="869">
        <f t="shared" si="150"/>
        <v>2.5</v>
      </c>
      <c r="Q289" s="891">
        <f t="shared" si="150"/>
        <v>1.9</v>
      </c>
      <c r="R289" s="892">
        <f t="shared" si="150"/>
        <v>62.2</v>
      </c>
      <c r="S289" s="893">
        <f t="shared" si="150"/>
        <v>252</v>
      </c>
      <c r="T289" s="894">
        <f t="shared" si="150"/>
        <v>2.8</v>
      </c>
    </row>
    <row r="290" customHeight="1" spans="1:20">
      <c r="A290" s="342"/>
      <c r="B290" s="342"/>
      <c r="C290" s="852" t="s">
        <v>216</v>
      </c>
      <c r="D290" s="344"/>
      <c r="E290" s="345"/>
      <c r="F290" s="345"/>
      <c r="G290" s="345"/>
      <c r="H290" s="853"/>
      <c r="I290" s="345"/>
      <c r="J290" s="438"/>
      <c r="K290" s="855">
        <f>K289+K285+K262</f>
        <v>69.52</v>
      </c>
      <c r="L290" s="855">
        <f t="shared" ref="L290:T290" si="151">L289+L285+L262</f>
        <v>64.35</v>
      </c>
      <c r="M290" s="579">
        <f t="shared" si="151"/>
        <v>249.35</v>
      </c>
      <c r="N290" s="579">
        <f t="shared" si="151"/>
        <v>1881.59</v>
      </c>
      <c r="O290" s="870">
        <f t="shared" si="151"/>
        <v>147.61</v>
      </c>
      <c r="P290" s="582">
        <f t="shared" si="151"/>
        <v>88.74</v>
      </c>
      <c r="Q290" s="619">
        <f t="shared" si="151"/>
        <v>76.541</v>
      </c>
      <c r="R290" s="580">
        <f t="shared" si="151"/>
        <v>280.225</v>
      </c>
      <c r="S290" s="895">
        <f t="shared" si="151"/>
        <v>2264.515</v>
      </c>
      <c r="T290" s="896">
        <f t="shared" si="151"/>
        <v>167.4195</v>
      </c>
    </row>
    <row r="291" ht="20.25" customHeight="1" spans="1:20">
      <c r="A291" s="645"/>
      <c r="B291" s="645"/>
      <c r="C291" s="646"/>
      <c r="D291" s="647" t="s">
        <v>217</v>
      </c>
      <c r="E291" s="648"/>
      <c r="F291" s="648"/>
      <c r="G291" s="648"/>
      <c r="H291" s="649"/>
      <c r="I291" s="648"/>
      <c r="J291" s="694"/>
      <c r="K291" s="695"/>
      <c r="L291" s="696"/>
      <c r="M291" s="696"/>
      <c r="N291" s="696"/>
      <c r="O291" s="697"/>
      <c r="P291" s="646"/>
      <c r="Q291" s="897"/>
      <c r="R291" s="696"/>
      <c r="S291" s="696"/>
      <c r="T291" s="898"/>
    </row>
    <row r="292" ht="26.25" customHeight="1" spans="1:20">
      <c r="A292" s="854" t="s">
        <v>2</v>
      </c>
      <c r="B292" s="523" t="s">
        <v>3</v>
      </c>
      <c r="C292" s="524" t="s">
        <v>4</v>
      </c>
      <c r="D292" s="284" t="s">
        <v>17</v>
      </c>
      <c r="E292" s="525" t="s">
        <v>6</v>
      </c>
      <c r="F292" s="525" t="s">
        <v>7</v>
      </c>
      <c r="G292" s="525" t="s">
        <v>8</v>
      </c>
      <c r="H292" s="650" t="s">
        <v>9</v>
      </c>
      <c r="I292" s="525"/>
      <c r="J292" s="284" t="s">
        <v>17</v>
      </c>
      <c r="K292" s="586" t="s">
        <v>11</v>
      </c>
      <c r="L292" s="15" t="s">
        <v>12</v>
      </c>
      <c r="M292" s="15" t="s">
        <v>13</v>
      </c>
      <c r="N292" s="59" t="s">
        <v>14</v>
      </c>
      <c r="O292" s="60" t="s">
        <v>15</v>
      </c>
      <c r="P292" s="524" t="s">
        <v>11</v>
      </c>
      <c r="Q292" s="624" t="s">
        <v>12</v>
      </c>
      <c r="R292" s="15" t="s">
        <v>13</v>
      </c>
      <c r="S292" s="59" t="s">
        <v>14</v>
      </c>
      <c r="T292" s="625" t="s">
        <v>15</v>
      </c>
    </row>
    <row r="293" customHeight="1" spans="1:20">
      <c r="A293" s="288"/>
      <c r="B293" s="526" t="s">
        <v>16</v>
      </c>
      <c r="C293" s="527"/>
      <c r="D293" s="528"/>
      <c r="E293" s="525"/>
      <c r="F293" s="525"/>
      <c r="G293" s="525"/>
      <c r="H293" s="650"/>
      <c r="I293" s="525"/>
      <c r="J293" s="587"/>
      <c r="K293" s="586"/>
      <c r="L293" s="15"/>
      <c r="M293" s="15"/>
      <c r="N293" s="59"/>
      <c r="O293" s="60"/>
      <c r="P293" s="524"/>
      <c r="Q293" s="624"/>
      <c r="R293" s="15"/>
      <c r="S293" s="59"/>
      <c r="T293" s="625"/>
    </row>
    <row r="294" customHeight="1" spans="1:20">
      <c r="A294" s="288" t="s">
        <v>91</v>
      </c>
      <c r="B294" s="288"/>
      <c r="C294" s="289" t="s">
        <v>218</v>
      </c>
      <c r="D294" s="290">
        <v>180</v>
      </c>
      <c r="E294" s="291" t="e">
        <f>#REF!</f>
        <v>#REF!</v>
      </c>
      <c r="F294" s="292"/>
      <c r="G294" s="291"/>
      <c r="H294" s="293"/>
      <c r="I294" s="291"/>
      <c r="J294" s="369">
        <v>180</v>
      </c>
      <c r="K294" s="370">
        <v>4.3</v>
      </c>
      <c r="L294" s="25">
        <v>6</v>
      </c>
      <c r="M294" s="25">
        <v>45.7</v>
      </c>
      <c r="N294" s="25">
        <v>286</v>
      </c>
      <c r="O294" s="65">
        <v>0.65</v>
      </c>
      <c r="P294" s="371">
        <f>K294*1.5</f>
        <v>6.45</v>
      </c>
      <c r="Q294" s="591">
        <f t="shared" ref="Q294:T294" si="152">L294*1.5</f>
        <v>9</v>
      </c>
      <c r="R294" s="25">
        <f t="shared" si="152"/>
        <v>68.55</v>
      </c>
      <c r="S294" s="25">
        <f t="shared" si="152"/>
        <v>429</v>
      </c>
      <c r="T294" s="465">
        <f t="shared" si="152"/>
        <v>0.975</v>
      </c>
    </row>
    <row r="295" hidden="1" customHeight="1" spans="1:20">
      <c r="A295" s="281"/>
      <c r="B295" s="287"/>
      <c r="C295" s="294" t="s">
        <v>20</v>
      </c>
      <c r="D295" s="290"/>
      <c r="E295" s="291"/>
      <c r="F295" s="291">
        <v>44.4</v>
      </c>
      <c r="G295" s="291">
        <v>44.4</v>
      </c>
      <c r="H295" s="293" t="e">
        <f>F295*$E$5/1000</f>
        <v>#REF!</v>
      </c>
      <c r="I295" s="291"/>
      <c r="J295" s="369"/>
      <c r="K295" s="372"/>
      <c r="L295" s="28"/>
      <c r="M295" s="28"/>
      <c r="N295" s="28"/>
      <c r="O295" s="75"/>
      <c r="P295" s="373"/>
      <c r="Q295" s="124"/>
      <c r="R295" s="28"/>
      <c r="S295" s="28"/>
      <c r="T295" s="590"/>
    </row>
    <row r="296" hidden="1" customHeight="1" spans="1:20">
      <c r="A296" s="287" t="s">
        <v>21</v>
      </c>
      <c r="B296" s="287"/>
      <c r="C296" s="294" t="s">
        <v>22</v>
      </c>
      <c r="D296" s="290"/>
      <c r="E296" s="291"/>
      <c r="F296" s="291">
        <v>98.4</v>
      </c>
      <c r="G296" s="291">
        <v>98.4</v>
      </c>
      <c r="H296" s="293" t="e">
        <f>F296*$E$5/1000</f>
        <v>#REF!</v>
      </c>
      <c r="I296" s="291"/>
      <c r="J296" s="369"/>
      <c r="K296" s="372"/>
      <c r="L296" s="28"/>
      <c r="M296" s="28"/>
      <c r="N296" s="28"/>
      <c r="O296" s="75"/>
      <c r="P296" s="373"/>
      <c r="Q296" s="124"/>
      <c r="R296" s="28"/>
      <c r="S296" s="28"/>
      <c r="T296" s="590"/>
    </row>
    <row r="297" hidden="1" customHeight="1" spans="1:20">
      <c r="A297" s="288"/>
      <c r="B297" s="288"/>
      <c r="C297" s="294" t="s">
        <v>23</v>
      </c>
      <c r="D297" s="290"/>
      <c r="E297" s="291"/>
      <c r="F297" s="291">
        <v>6</v>
      </c>
      <c r="G297" s="291">
        <v>6</v>
      </c>
      <c r="H297" s="293" t="e">
        <f>F297*$E$5/1000</f>
        <v>#REF!</v>
      </c>
      <c r="I297" s="291"/>
      <c r="J297" s="369"/>
      <c r="K297" s="372"/>
      <c r="L297" s="28"/>
      <c r="M297" s="28"/>
      <c r="N297" s="28"/>
      <c r="O297" s="75"/>
      <c r="P297" s="373"/>
      <c r="Q297" s="124"/>
      <c r="R297" s="28"/>
      <c r="S297" s="28"/>
      <c r="T297" s="590"/>
    </row>
    <row r="298" hidden="1" customHeight="1" spans="1:20">
      <c r="A298" s="288"/>
      <c r="B298" s="288"/>
      <c r="C298" s="294" t="s">
        <v>24</v>
      </c>
      <c r="D298" s="290"/>
      <c r="E298" s="291"/>
      <c r="F298" s="291">
        <v>6</v>
      </c>
      <c r="G298" s="291">
        <v>6</v>
      </c>
      <c r="H298" s="293" t="e">
        <f>F298*$E$5/1000</f>
        <v>#REF!</v>
      </c>
      <c r="I298" s="291" t="e">
        <f>D294*E294/1000</f>
        <v>#REF!</v>
      </c>
      <c r="J298" s="369"/>
      <c r="K298" s="372"/>
      <c r="L298" s="28"/>
      <c r="M298" s="28"/>
      <c r="N298" s="28"/>
      <c r="O298" s="75"/>
      <c r="P298" s="373"/>
      <c r="Q298" s="124"/>
      <c r="R298" s="28"/>
      <c r="S298" s="28"/>
      <c r="T298" s="590"/>
    </row>
    <row r="299" hidden="1" customHeight="1" spans="1:20">
      <c r="A299" s="288"/>
      <c r="B299" s="288"/>
      <c r="C299" s="294" t="s">
        <v>25</v>
      </c>
      <c r="D299" s="295"/>
      <c r="E299" s="291"/>
      <c r="F299" s="292">
        <v>65.6</v>
      </c>
      <c r="G299" s="292">
        <v>65.6</v>
      </c>
      <c r="H299" s="293" t="e">
        <f>F299*$E$5/1000</f>
        <v>#REF!</v>
      </c>
      <c r="I299" s="291"/>
      <c r="J299" s="369"/>
      <c r="K299" s="372"/>
      <c r="L299" s="28"/>
      <c r="M299" s="28"/>
      <c r="N299" s="28"/>
      <c r="O299" s="75"/>
      <c r="P299" s="373"/>
      <c r="Q299" s="124"/>
      <c r="R299" s="28"/>
      <c r="S299" s="28"/>
      <c r="T299" s="590"/>
    </row>
    <row r="300" customHeight="1" spans="1:20">
      <c r="A300" s="287" t="s">
        <v>145</v>
      </c>
      <c r="B300" s="288"/>
      <c r="C300" s="289" t="s">
        <v>146</v>
      </c>
      <c r="D300" s="290">
        <v>200</v>
      </c>
      <c r="E300" s="291" t="e">
        <f>E294</f>
        <v>#REF!</v>
      </c>
      <c r="F300" s="291"/>
      <c r="G300" s="291"/>
      <c r="H300" s="293">
        <f>F300*$E$9/1000</f>
        <v>0</v>
      </c>
      <c r="I300" s="291"/>
      <c r="J300" s="369">
        <v>200</v>
      </c>
      <c r="K300" s="372">
        <v>2.8</v>
      </c>
      <c r="L300" s="148">
        <v>9</v>
      </c>
      <c r="M300" s="148">
        <v>31.7</v>
      </c>
      <c r="N300" s="148">
        <v>120</v>
      </c>
      <c r="O300" s="375">
        <v>0.72</v>
      </c>
      <c r="P300" s="376">
        <f>K300</f>
        <v>2.8</v>
      </c>
      <c r="Q300" s="466">
        <f t="shared" ref="Q300:S300" si="153">L300</f>
        <v>9</v>
      </c>
      <c r="R300" s="374">
        <f t="shared" si="153"/>
        <v>31.7</v>
      </c>
      <c r="S300" s="374">
        <f t="shared" si="153"/>
        <v>120</v>
      </c>
      <c r="T300" s="590">
        <v>0.72</v>
      </c>
    </row>
    <row r="301" hidden="1" customHeight="1" spans="1:20">
      <c r="A301" s="288" t="s">
        <v>219</v>
      </c>
      <c r="B301" s="288"/>
      <c r="C301" s="294" t="s">
        <v>220</v>
      </c>
      <c r="D301" s="295"/>
      <c r="E301" s="291"/>
      <c r="F301" s="291">
        <v>2</v>
      </c>
      <c r="G301" s="291">
        <v>2</v>
      </c>
      <c r="H301" s="291">
        <f>F301*$E$14/1000</f>
        <v>0</v>
      </c>
      <c r="I301" s="291"/>
      <c r="J301" s="369"/>
      <c r="K301" s="372"/>
      <c r="L301" s="148"/>
      <c r="M301" s="148"/>
      <c r="N301" s="148"/>
      <c r="O301" s="375"/>
      <c r="P301" s="376"/>
      <c r="Q301" s="466"/>
      <c r="R301" s="148"/>
      <c r="S301" s="148"/>
      <c r="T301" s="590"/>
    </row>
    <row r="302" hidden="1" customHeight="1" spans="1:20">
      <c r="A302" s="288" t="s">
        <v>115</v>
      </c>
      <c r="B302" s="288"/>
      <c r="C302" s="294" t="s">
        <v>25</v>
      </c>
      <c r="D302" s="295"/>
      <c r="E302" s="291"/>
      <c r="F302" s="291">
        <v>216</v>
      </c>
      <c r="G302" s="291">
        <v>216</v>
      </c>
      <c r="H302" s="291">
        <f t="shared" ref="H302:H303" si="154">F302*$E$14/1000</f>
        <v>0</v>
      </c>
      <c r="I302" s="291" t="s">
        <v>221</v>
      </c>
      <c r="J302" s="369"/>
      <c r="K302" s="372"/>
      <c r="L302" s="148"/>
      <c r="M302" s="148"/>
      <c r="N302" s="148"/>
      <c r="O302" s="375"/>
      <c r="P302" s="376"/>
      <c r="Q302" s="466"/>
      <c r="R302" s="148"/>
      <c r="S302" s="148"/>
      <c r="T302" s="590"/>
    </row>
    <row r="303" hidden="1" customHeight="1" spans="1:20">
      <c r="A303" s="288"/>
      <c r="B303" s="288"/>
      <c r="C303" s="294" t="s">
        <v>33</v>
      </c>
      <c r="D303" s="295"/>
      <c r="E303" s="291"/>
      <c r="F303" s="291">
        <v>15</v>
      </c>
      <c r="G303" s="291">
        <v>15</v>
      </c>
      <c r="H303" s="291">
        <f t="shared" si="154"/>
        <v>0</v>
      </c>
      <c r="I303" s="291"/>
      <c r="J303" s="369"/>
      <c r="K303" s="372"/>
      <c r="L303" s="148"/>
      <c r="M303" s="148"/>
      <c r="N303" s="148"/>
      <c r="O303" s="375"/>
      <c r="P303" s="376"/>
      <c r="Q303" s="466"/>
      <c r="R303" s="148"/>
      <c r="S303" s="148"/>
      <c r="T303" s="590"/>
    </row>
    <row r="304" customHeight="1" spans="1:20">
      <c r="A304" s="288" t="s">
        <v>142</v>
      </c>
      <c r="B304" s="288"/>
      <c r="C304" s="315" t="s">
        <v>179</v>
      </c>
      <c r="D304" s="733" t="s">
        <v>40</v>
      </c>
      <c r="E304" s="393"/>
      <c r="F304" s="393"/>
      <c r="G304" s="393"/>
      <c r="H304" s="734"/>
      <c r="I304" s="393"/>
      <c r="J304" s="779" t="s">
        <v>40</v>
      </c>
      <c r="K304" s="401">
        <v>1.6</v>
      </c>
      <c r="L304" s="402">
        <v>17.12</v>
      </c>
      <c r="M304" s="412">
        <v>10.52</v>
      </c>
      <c r="N304" s="402">
        <v>202.52</v>
      </c>
      <c r="O304" s="403">
        <v>0</v>
      </c>
      <c r="P304" s="404">
        <v>1.6</v>
      </c>
      <c r="Q304" s="478">
        <v>17.12</v>
      </c>
      <c r="R304" s="412">
        <v>10.52</v>
      </c>
      <c r="S304" s="402">
        <v>202.52</v>
      </c>
      <c r="T304" s="479">
        <v>0</v>
      </c>
    </row>
    <row r="305" hidden="1" customHeight="1" spans="1:20">
      <c r="A305" s="288" t="s">
        <v>222</v>
      </c>
      <c r="B305" s="288"/>
      <c r="C305" s="294" t="s">
        <v>100</v>
      </c>
      <c r="D305" s="290"/>
      <c r="E305" s="291"/>
      <c r="F305" s="291">
        <v>21</v>
      </c>
      <c r="G305" s="291">
        <v>20</v>
      </c>
      <c r="H305" s="293">
        <f>F305*$E$23/1000</f>
        <v>0</v>
      </c>
      <c r="I305" s="291"/>
      <c r="J305" s="369"/>
      <c r="K305" s="372"/>
      <c r="L305" s="148"/>
      <c r="M305" s="148"/>
      <c r="N305" s="148"/>
      <c r="O305" s="375"/>
      <c r="P305" s="379">
        <f t="shared" ref="P305:P308" si="155">K305*1.3</f>
        <v>0</v>
      </c>
      <c r="Q305" s="468">
        <f t="shared" ref="Q305:Q308" si="156">L305*1.3</f>
        <v>0</v>
      </c>
      <c r="R305" s="161">
        <f t="shared" ref="R305:R308" si="157">M305*1.3</f>
        <v>0</v>
      </c>
      <c r="S305" s="161">
        <f t="shared" ref="S305:S308" si="158">N305*1.3</f>
        <v>0</v>
      </c>
      <c r="T305" s="465">
        <f t="shared" ref="T305:T308" si="159">O305*1.3</f>
        <v>0</v>
      </c>
    </row>
    <row r="306" hidden="1" customHeight="1" spans="1:20">
      <c r="A306" s="288"/>
      <c r="B306" s="288"/>
      <c r="C306" s="294" t="s">
        <v>24</v>
      </c>
      <c r="D306" s="290"/>
      <c r="E306" s="291"/>
      <c r="F306" s="291">
        <v>10</v>
      </c>
      <c r="G306" s="291">
        <v>10</v>
      </c>
      <c r="H306" s="293">
        <f>F306*$E$23/1000</f>
        <v>0</v>
      </c>
      <c r="I306" s="291"/>
      <c r="J306" s="369"/>
      <c r="K306" s="684"/>
      <c r="L306" s="871"/>
      <c r="M306" s="871"/>
      <c r="N306" s="871"/>
      <c r="O306" s="872"/>
      <c r="P306" s="379">
        <f t="shared" si="155"/>
        <v>0</v>
      </c>
      <c r="Q306" s="468">
        <f t="shared" si="156"/>
        <v>0</v>
      </c>
      <c r="R306" s="161">
        <f t="shared" si="157"/>
        <v>0</v>
      </c>
      <c r="S306" s="161">
        <f t="shared" si="158"/>
        <v>0</v>
      </c>
      <c r="T306" s="465">
        <f t="shared" si="159"/>
        <v>0</v>
      </c>
    </row>
    <row r="307" hidden="1" customHeight="1" spans="1:20">
      <c r="A307" s="288"/>
      <c r="B307" s="288"/>
      <c r="C307" s="294" t="s">
        <v>37</v>
      </c>
      <c r="D307" s="290"/>
      <c r="E307" s="291"/>
      <c r="F307" s="291">
        <v>30</v>
      </c>
      <c r="G307" s="291">
        <v>30</v>
      </c>
      <c r="H307" s="293">
        <f>F307*$E$23/1000</f>
        <v>0</v>
      </c>
      <c r="I307" s="291"/>
      <c r="J307" s="369"/>
      <c r="K307" s="684"/>
      <c r="L307" s="871"/>
      <c r="M307" s="871"/>
      <c r="N307" s="871"/>
      <c r="O307" s="872"/>
      <c r="P307" s="379">
        <f t="shared" si="155"/>
        <v>0</v>
      </c>
      <c r="Q307" s="468">
        <f t="shared" si="156"/>
        <v>0</v>
      </c>
      <c r="R307" s="161">
        <f t="shared" si="157"/>
        <v>0</v>
      </c>
      <c r="S307" s="161">
        <f t="shared" si="158"/>
        <v>0</v>
      </c>
      <c r="T307" s="465">
        <f t="shared" si="159"/>
        <v>0</v>
      </c>
    </row>
    <row r="308" customHeight="1" spans="1:20">
      <c r="A308" s="287" t="s">
        <v>42</v>
      </c>
      <c r="B308" s="287"/>
      <c r="C308" s="289" t="s">
        <v>37</v>
      </c>
      <c r="D308" s="295">
        <v>30</v>
      </c>
      <c r="E308" s="291"/>
      <c r="F308" s="292">
        <v>20</v>
      </c>
      <c r="G308" s="291">
        <v>20</v>
      </c>
      <c r="H308" s="293" t="e">
        <f>F308*#REF!/1000</f>
        <v>#REF!</v>
      </c>
      <c r="I308" s="291"/>
      <c r="J308" s="369">
        <v>40</v>
      </c>
      <c r="K308" s="385">
        <v>2</v>
      </c>
      <c r="L308" s="381">
        <v>0.35</v>
      </c>
      <c r="M308" s="381">
        <v>0.33</v>
      </c>
      <c r="N308" s="381">
        <v>48.75</v>
      </c>
      <c r="O308" s="382"/>
      <c r="P308" s="379">
        <f t="shared" si="155"/>
        <v>2.6</v>
      </c>
      <c r="Q308" s="468">
        <f t="shared" si="156"/>
        <v>0.455</v>
      </c>
      <c r="R308" s="161">
        <f t="shared" si="157"/>
        <v>0.429</v>
      </c>
      <c r="S308" s="161">
        <f t="shared" si="158"/>
        <v>63.375</v>
      </c>
      <c r="T308" s="465">
        <f t="shared" si="159"/>
        <v>0</v>
      </c>
    </row>
    <row r="309" customHeight="1" spans="1:20">
      <c r="A309" s="300" t="s">
        <v>43</v>
      </c>
      <c r="B309" s="300"/>
      <c r="C309" s="301" t="s">
        <v>147</v>
      </c>
      <c r="D309" s="302" t="s">
        <v>45</v>
      </c>
      <c r="E309" s="303" t="s">
        <v>46</v>
      </c>
      <c r="F309" s="303" t="s">
        <v>46</v>
      </c>
      <c r="G309" s="303" t="s">
        <v>46</v>
      </c>
      <c r="H309" s="303" t="s">
        <v>46</v>
      </c>
      <c r="I309" s="303" t="s">
        <v>46</v>
      </c>
      <c r="J309" s="387" t="s">
        <v>45</v>
      </c>
      <c r="K309" s="388">
        <v>1.5</v>
      </c>
      <c r="L309" s="554">
        <v>0.5</v>
      </c>
      <c r="M309" s="554">
        <v>21</v>
      </c>
      <c r="N309" s="554">
        <v>95</v>
      </c>
      <c r="O309" s="555">
        <v>10</v>
      </c>
      <c r="P309" s="556">
        <v>1.5</v>
      </c>
      <c r="Q309" s="899">
        <v>0.5</v>
      </c>
      <c r="R309" s="900">
        <v>21</v>
      </c>
      <c r="S309" s="900">
        <v>95</v>
      </c>
      <c r="T309" s="609">
        <v>10</v>
      </c>
    </row>
    <row r="310" customHeight="1" spans="1:20">
      <c r="A310" s="342"/>
      <c r="B310" s="342"/>
      <c r="C310" s="334" t="s">
        <v>47</v>
      </c>
      <c r="D310" s="341"/>
      <c r="E310" s="308"/>
      <c r="F310" s="307"/>
      <c r="G310" s="308"/>
      <c r="H310" s="309"/>
      <c r="I310" s="308"/>
      <c r="J310" s="539"/>
      <c r="K310" s="855">
        <f>K294+K300+K304+K308+K309</f>
        <v>12.2</v>
      </c>
      <c r="L310" s="580">
        <f t="shared" ref="L310:P310" si="160">L294+L300+L304+L308+L309</f>
        <v>32.97</v>
      </c>
      <c r="M310" s="580">
        <f t="shared" si="160"/>
        <v>109.25</v>
      </c>
      <c r="N310" s="580">
        <f t="shared" si="160"/>
        <v>752.27</v>
      </c>
      <c r="O310" s="581">
        <f t="shared" si="160"/>
        <v>11.37</v>
      </c>
      <c r="P310" s="873">
        <f t="shared" si="160"/>
        <v>14.95</v>
      </c>
      <c r="Q310" s="901">
        <f t="shared" ref="Q310:T310" si="161">Q294+Q300+Q304+Q308+Q309</f>
        <v>36.075</v>
      </c>
      <c r="R310" s="902">
        <f t="shared" si="161"/>
        <v>132.199</v>
      </c>
      <c r="S310" s="902">
        <f t="shared" si="161"/>
        <v>909.895</v>
      </c>
      <c r="T310" s="903">
        <f t="shared" si="161"/>
        <v>11.695</v>
      </c>
    </row>
    <row r="311" customHeight="1" spans="1:20">
      <c r="A311" s="336"/>
      <c r="B311" s="337" t="s">
        <v>48</v>
      </c>
      <c r="C311" s="513"/>
      <c r="D311" s="316"/>
      <c r="E311" s="317"/>
      <c r="F311" s="318"/>
      <c r="G311" s="317"/>
      <c r="H311" s="319"/>
      <c r="I311" s="317"/>
      <c r="J311" s="396"/>
      <c r="K311" s="679"/>
      <c r="L311" s="680"/>
      <c r="M311" s="680"/>
      <c r="N311" s="680"/>
      <c r="O311" s="858"/>
      <c r="P311" s="685"/>
      <c r="Q311" s="724"/>
      <c r="R311" s="725"/>
      <c r="S311" s="725"/>
      <c r="T311" s="878"/>
    </row>
    <row r="312" customHeight="1" spans="1:20">
      <c r="A312" s="287" t="s">
        <v>49</v>
      </c>
      <c r="B312" s="287"/>
      <c r="C312" s="289" t="s">
        <v>223</v>
      </c>
      <c r="D312" s="295">
        <v>80</v>
      </c>
      <c r="E312" s="291"/>
      <c r="F312" s="292"/>
      <c r="G312" s="291"/>
      <c r="H312" s="293" t="e">
        <f t="shared" ref="H312" si="162">F312*$E$5/1000</f>
        <v>#REF!</v>
      </c>
      <c r="I312" s="291"/>
      <c r="J312" s="369">
        <v>100</v>
      </c>
      <c r="K312" s="370">
        <v>0.48</v>
      </c>
      <c r="L312" s="25">
        <v>0.12</v>
      </c>
      <c r="M312" s="25">
        <v>1.56</v>
      </c>
      <c r="N312" s="25">
        <v>48.4</v>
      </c>
      <c r="O312" s="65">
        <v>2.94</v>
      </c>
      <c r="P312" s="548">
        <f>K312*1.6</f>
        <v>0.768</v>
      </c>
      <c r="Q312" s="600">
        <f t="shared" ref="Q312:T312" si="163">L312*1.6</f>
        <v>0.192</v>
      </c>
      <c r="R312" s="601">
        <f t="shared" si="163"/>
        <v>2.496</v>
      </c>
      <c r="S312" s="601">
        <f t="shared" si="163"/>
        <v>77.44</v>
      </c>
      <c r="T312" s="604">
        <f t="shared" si="163"/>
        <v>4.704</v>
      </c>
    </row>
    <row r="313" hidden="1" customHeight="1" spans="1:20">
      <c r="A313" s="288" t="s">
        <v>224</v>
      </c>
      <c r="B313" s="745"/>
      <c r="C313" s="294" t="s">
        <v>107</v>
      </c>
      <c r="D313" s="295"/>
      <c r="E313" s="291"/>
      <c r="F313" s="292">
        <v>118</v>
      </c>
      <c r="G313" s="291">
        <v>94</v>
      </c>
      <c r="H313" s="293">
        <f>F313*$E$30/1000</f>
        <v>0</v>
      </c>
      <c r="I313" s="291"/>
      <c r="J313" s="369"/>
      <c r="K313" s="372"/>
      <c r="L313" s="28"/>
      <c r="M313" s="28"/>
      <c r="N313" s="28"/>
      <c r="O313" s="75"/>
      <c r="P313" s="548">
        <f t="shared" ref="P313:P315" si="164">K313*1.6</f>
        <v>0</v>
      </c>
      <c r="Q313" s="600">
        <f t="shared" ref="Q313:Q315" si="165">L313*1.6</f>
        <v>0</v>
      </c>
      <c r="R313" s="601">
        <f t="shared" ref="R313:R315" si="166">M313*1.6</f>
        <v>0</v>
      </c>
      <c r="S313" s="601">
        <f t="shared" ref="S313:S315" si="167">N313*1.6</f>
        <v>0</v>
      </c>
      <c r="T313" s="604">
        <f t="shared" ref="T313:T315" si="168">O313*1.6</f>
        <v>0</v>
      </c>
    </row>
    <row r="314" hidden="1" customHeight="1" spans="1:20">
      <c r="A314" s="288"/>
      <c r="B314" s="745"/>
      <c r="C314" s="294" t="s">
        <v>79</v>
      </c>
      <c r="D314" s="295"/>
      <c r="E314" s="291"/>
      <c r="F314" s="291">
        <v>7</v>
      </c>
      <c r="G314" s="291">
        <v>7</v>
      </c>
      <c r="H314" s="293">
        <f t="shared" ref="H314" si="169">F314*$E$30/1000</f>
        <v>0</v>
      </c>
      <c r="I314" s="291"/>
      <c r="J314" s="369"/>
      <c r="K314" s="372"/>
      <c r="L314" s="28"/>
      <c r="M314" s="28"/>
      <c r="N314" s="28"/>
      <c r="O314" s="75"/>
      <c r="P314" s="548">
        <f t="shared" si="164"/>
        <v>0</v>
      </c>
      <c r="Q314" s="600">
        <f t="shared" si="165"/>
        <v>0</v>
      </c>
      <c r="R314" s="601">
        <f t="shared" si="166"/>
        <v>0</v>
      </c>
      <c r="S314" s="601">
        <f t="shared" si="167"/>
        <v>0</v>
      </c>
      <c r="T314" s="604">
        <f t="shared" si="168"/>
        <v>0</v>
      </c>
    </row>
    <row r="315" ht="16.5" customHeight="1" spans="1:20">
      <c r="A315" s="288" t="s">
        <v>225</v>
      </c>
      <c r="B315" s="288"/>
      <c r="C315" s="289" t="s">
        <v>226</v>
      </c>
      <c r="D315" s="290">
        <v>250</v>
      </c>
      <c r="E315" s="291">
        <v>200</v>
      </c>
      <c r="F315" s="291">
        <v>200</v>
      </c>
      <c r="G315" s="291">
        <v>200</v>
      </c>
      <c r="H315" s="291">
        <v>200</v>
      </c>
      <c r="I315" s="291">
        <v>200</v>
      </c>
      <c r="J315" s="369">
        <v>250</v>
      </c>
      <c r="K315" s="372">
        <v>2.4</v>
      </c>
      <c r="L315" s="28">
        <v>5.6</v>
      </c>
      <c r="M315" s="28">
        <v>16.6</v>
      </c>
      <c r="N315" s="28">
        <v>189</v>
      </c>
      <c r="O315" s="75">
        <v>16.8</v>
      </c>
      <c r="P315" s="548">
        <f t="shared" si="164"/>
        <v>3.84</v>
      </c>
      <c r="Q315" s="600">
        <f t="shared" si="165"/>
        <v>8.96</v>
      </c>
      <c r="R315" s="601">
        <f t="shared" si="166"/>
        <v>26.56</v>
      </c>
      <c r="S315" s="601">
        <f t="shared" si="167"/>
        <v>302.4</v>
      </c>
      <c r="T315" s="604">
        <f t="shared" si="168"/>
        <v>26.88</v>
      </c>
    </row>
    <row r="316" hidden="1" customHeight="1" spans="1:20">
      <c r="A316" s="288"/>
      <c r="B316" s="288"/>
      <c r="C316" s="294" t="s">
        <v>227</v>
      </c>
      <c r="D316" s="325"/>
      <c r="E316" s="326"/>
      <c r="F316" s="291">
        <v>8</v>
      </c>
      <c r="G316" s="291">
        <v>8</v>
      </c>
      <c r="H316" s="293">
        <f t="shared" ref="H316:H322" si="170">F316*$E$36/1000</f>
        <v>0</v>
      </c>
      <c r="I316" s="291"/>
      <c r="J316" s="369"/>
      <c r="K316" s="372"/>
      <c r="L316" s="28"/>
      <c r="M316" s="28"/>
      <c r="N316" s="28"/>
      <c r="O316" s="75"/>
      <c r="P316" s="373"/>
      <c r="Q316" s="124"/>
      <c r="R316" s="28"/>
      <c r="S316" s="28"/>
      <c r="T316" s="590"/>
    </row>
    <row r="317" hidden="1" customHeight="1" spans="1:20">
      <c r="A317" s="288" t="s">
        <v>228</v>
      </c>
      <c r="B317" s="288"/>
      <c r="C317" s="635" t="s">
        <v>57</v>
      </c>
      <c r="D317" s="636"/>
      <c r="E317" s="291"/>
      <c r="F317" s="637">
        <v>75</v>
      </c>
      <c r="G317" s="637">
        <v>60</v>
      </c>
      <c r="H317" s="293">
        <f t="shared" si="170"/>
        <v>0</v>
      </c>
      <c r="I317" s="291"/>
      <c r="J317" s="369"/>
      <c r="K317" s="372"/>
      <c r="L317" s="28"/>
      <c r="M317" s="28"/>
      <c r="N317" s="28"/>
      <c r="O317" s="75"/>
      <c r="P317" s="373"/>
      <c r="Q317" s="124"/>
      <c r="R317" s="28"/>
      <c r="S317" s="28"/>
      <c r="T317" s="590"/>
    </row>
    <row r="318" hidden="1" customHeight="1" spans="1:20">
      <c r="A318" s="288"/>
      <c r="B318" s="288"/>
      <c r="C318" s="294" t="s">
        <v>137</v>
      </c>
      <c r="D318" s="290"/>
      <c r="E318" s="291"/>
      <c r="F318" s="291">
        <v>10</v>
      </c>
      <c r="G318" s="291">
        <v>8</v>
      </c>
      <c r="H318" s="293">
        <f t="shared" si="170"/>
        <v>0</v>
      </c>
      <c r="I318" s="291">
        <f>D315*E315/1000</f>
        <v>50</v>
      </c>
      <c r="J318" s="369"/>
      <c r="K318" s="372"/>
      <c r="L318" s="28"/>
      <c r="M318" s="28"/>
      <c r="N318" s="28"/>
      <c r="O318" s="75"/>
      <c r="P318" s="373"/>
      <c r="Q318" s="124"/>
      <c r="R318" s="28"/>
      <c r="S318" s="28"/>
      <c r="T318" s="590"/>
    </row>
    <row r="319" hidden="1" customHeight="1" spans="1:20">
      <c r="A319" s="288"/>
      <c r="B319" s="288"/>
      <c r="C319" s="294" t="s">
        <v>59</v>
      </c>
      <c r="D319" s="290"/>
      <c r="E319" s="291"/>
      <c r="F319" s="291">
        <v>9.6</v>
      </c>
      <c r="G319" s="291">
        <v>8</v>
      </c>
      <c r="H319" s="293">
        <f t="shared" si="170"/>
        <v>0</v>
      </c>
      <c r="I319" s="291" t="s">
        <v>32</v>
      </c>
      <c r="J319" s="369"/>
      <c r="K319" s="372"/>
      <c r="L319" s="28"/>
      <c r="M319" s="28"/>
      <c r="N319" s="28"/>
      <c r="O319" s="75"/>
      <c r="P319" s="373"/>
      <c r="Q319" s="124"/>
      <c r="R319" s="28"/>
      <c r="S319" s="28"/>
      <c r="T319" s="590"/>
    </row>
    <row r="320" hidden="1" customHeight="1" spans="1:20">
      <c r="A320" s="288"/>
      <c r="B320" s="288"/>
      <c r="C320" s="294" t="s">
        <v>24</v>
      </c>
      <c r="D320" s="290"/>
      <c r="E320" s="291"/>
      <c r="F320" s="291">
        <v>2</v>
      </c>
      <c r="G320" s="291">
        <v>2</v>
      </c>
      <c r="H320" s="293">
        <f t="shared" si="170"/>
        <v>0</v>
      </c>
      <c r="I320" s="291"/>
      <c r="J320" s="369"/>
      <c r="K320" s="859"/>
      <c r="L320" s="860"/>
      <c r="M320" s="860"/>
      <c r="N320" s="860"/>
      <c r="O320" s="534"/>
      <c r="P320" s="861"/>
      <c r="Q320" s="879"/>
      <c r="R320" s="860"/>
      <c r="S320" s="860"/>
      <c r="T320" s="592"/>
    </row>
    <row r="321" hidden="1" customHeight="1" spans="1:20">
      <c r="A321" s="288"/>
      <c r="B321" s="288"/>
      <c r="C321" s="294" t="s">
        <v>114</v>
      </c>
      <c r="D321" s="290"/>
      <c r="E321" s="291"/>
      <c r="F321" s="291">
        <v>19</v>
      </c>
      <c r="G321" s="291">
        <v>15</v>
      </c>
      <c r="H321" s="293">
        <f t="shared" si="170"/>
        <v>0</v>
      </c>
      <c r="I321" s="291"/>
      <c r="J321" s="369"/>
      <c r="K321" s="859"/>
      <c r="L321" s="860"/>
      <c r="M321" s="860"/>
      <c r="N321" s="860"/>
      <c r="O321" s="534"/>
      <c r="P321" s="861"/>
      <c r="Q321" s="879"/>
      <c r="R321" s="860"/>
      <c r="S321" s="860"/>
      <c r="T321" s="592"/>
    </row>
    <row r="322" hidden="1" customHeight="1" spans="1:20">
      <c r="A322" s="288"/>
      <c r="B322" s="288"/>
      <c r="C322" s="294" t="s">
        <v>187</v>
      </c>
      <c r="D322" s="290"/>
      <c r="E322" s="291"/>
      <c r="F322" s="291">
        <v>150</v>
      </c>
      <c r="G322" s="291">
        <v>150</v>
      </c>
      <c r="H322" s="293">
        <f t="shared" si="170"/>
        <v>0</v>
      </c>
      <c r="I322" s="291"/>
      <c r="J322" s="369"/>
      <c r="K322" s="859"/>
      <c r="L322" s="860"/>
      <c r="M322" s="860"/>
      <c r="N322" s="860"/>
      <c r="O322" s="534"/>
      <c r="P322" s="861"/>
      <c r="Q322" s="879"/>
      <c r="R322" s="860"/>
      <c r="S322" s="860"/>
      <c r="T322" s="592"/>
    </row>
    <row r="323" customHeight="1" spans="1:20">
      <c r="A323" s="288" t="s">
        <v>229</v>
      </c>
      <c r="B323" s="288"/>
      <c r="C323" s="296" t="s">
        <v>230</v>
      </c>
      <c r="D323" s="904" t="s">
        <v>231</v>
      </c>
      <c r="E323" s="905">
        <f>E315</f>
        <v>200</v>
      </c>
      <c r="F323" s="906"/>
      <c r="G323" s="905"/>
      <c r="H323" s="907">
        <f t="shared" ref="H323" si="171">F323*$E$36/1000</f>
        <v>0</v>
      </c>
      <c r="I323" s="905"/>
      <c r="J323" s="926" t="s">
        <v>231</v>
      </c>
      <c r="K323" s="377">
        <v>11.5</v>
      </c>
      <c r="L323" s="161">
        <v>11</v>
      </c>
      <c r="M323" s="161">
        <v>9</v>
      </c>
      <c r="N323" s="161">
        <v>192.5</v>
      </c>
      <c r="O323" s="378">
        <v>0.012</v>
      </c>
      <c r="P323" s="377">
        <v>11.5</v>
      </c>
      <c r="Q323" s="161">
        <v>11</v>
      </c>
      <c r="R323" s="161">
        <v>9</v>
      </c>
      <c r="S323" s="161">
        <v>192.5</v>
      </c>
      <c r="T323" s="378">
        <v>0.012</v>
      </c>
    </row>
    <row r="324" hidden="1" customHeight="1" spans="1:20">
      <c r="A324" s="288" t="s">
        <v>232</v>
      </c>
      <c r="B324" s="288"/>
      <c r="C324" s="294" t="s">
        <v>233</v>
      </c>
      <c r="D324" s="325"/>
      <c r="E324" s="908"/>
      <c r="F324" s="292">
        <v>96.96</v>
      </c>
      <c r="G324" s="291">
        <v>92.4</v>
      </c>
      <c r="H324" s="293" t="e">
        <f>F324*#REF!/1000</f>
        <v>#REF!</v>
      </c>
      <c r="I324" s="291"/>
      <c r="J324" s="369"/>
      <c r="K324" s="927"/>
      <c r="L324" s="928" t="s">
        <v>234</v>
      </c>
      <c r="M324" s="929"/>
      <c r="N324" s="929"/>
      <c r="O324" s="929"/>
      <c r="P324" s="930"/>
      <c r="Q324" s="959" t="s">
        <v>234</v>
      </c>
      <c r="R324" s="960"/>
      <c r="S324" s="960"/>
      <c r="T324" s="711"/>
    </row>
    <row r="325" hidden="1" customHeight="1" spans="1:20">
      <c r="A325" s="288"/>
      <c r="B325" s="288"/>
      <c r="C325" s="294" t="s">
        <v>107</v>
      </c>
      <c r="D325" s="290"/>
      <c r="E325" s="291"/>
      <c r="F325" s="291">
        <v>22.5</v>
      </c>
      <c r="G325" s="291">
        <v>18</v>
      </c>
      <c r="H325" s="293" t="e">
        <f>F325*#REF!/1000</f>
        <v>#REF!</v>
      </c>
      <c r="I325" s="291"/>
      <c r="J325" s="369"/>
      <c r="K325" s="927"/>
      <c r="L325" s="931"/>
      <c r="M325" s="931"/>
      <c r="N325" s="931"/>
      <c r="O325" s="932"/>
      <c r="P325" s="930"/>
      <c r="Q325" s="961"/>
      <c r="R325" s="931"/>
      <c r="S325" s="931"/>
      <c r="T325" s="713"/>
    </row>
    <row r="326" hidden="1" customHeight="1" spans="1:20">
      <c r="A326" s="288"/>
      <c r="B326" s="288"/>
      <c r="C326" s="294" t="s">
        <v>235</v>
      </c>
      <c r="D326" s="290"/>
      <c r="E326" s="291"/>
      <c r="F326" s="291">
        <v>4</v>
      </c>
      <c r="G326" s="291">
        <v>3</v>
      </c>
      <c r="H326" s="293" t="e">
        <f>F326*#REF!/1000</f>
        <v>#REF!</v>
      </c>
      <c r="I326" s="291"/>
      <c r="J326" s="369"/>
      <c r="K326" s="927"/>
      <c r="L326" s="931"/>
      <c r="M326" s="931"/>
      <c r="N326" s="931"/>
      <c r="O326" s="932"/>
      <c r="P326" s="930"/>
      <c r="Q326" s="961"/>
      <c r="R326" s="931"/>
      <c r="S326" s="931"/>
      <c r="T326" s="713"/>
    </row>
    <row r="327" hidden="1" customHeight="1" spans="1:20">
      <c r="A327" s="288"/>
      <c r="B327" s="288"/>
      <c r="C327" s="294" t="s">
        <v>59</v>
      </c>
      <c r="D327" s="290"/>
      <c r="E327" s="291"/>
      <c r="F327" s="291">
        <v>9.5</v>
      </c>
      <c r="G327" s="291">
        <v>8</v>
      </c>
      <c r="H327" s="293" t="e">
        <f>F327*#REF!/1000</f>
        <v>#REF!</v>
      </c>
      <c r="I327" s="291"/>
      <c r="J327" s="369"/>
      <c r="K327" s="927"/>
      <c r="L327" s="931"/>
      <c r="M327" s="931"/>
      <c r="N327" s="931"/>
      <c r="O327" s="932"/>
      <c r="P327" s="930"/>
      <c r="Q327" s="961"/>
      <c r="R327" s="931"/>
      <c r="S327" s="931"/>
      <c r="T327" s="713"/>
    </row>
    <row r="328" hidden="1" customHeight="1" spans="1:20">
      <c r="A328" s="288"/>
      <c r="B328" s="288"/>
      <c r="C328" s="294" t="s">
        <v>157</v>
      </c>
      <c r="D328" s="290"/>
      <c r="E328" s="291"/>
      <c r="F328" s="291">
        <v>5</v>
      </c>
      <c r="G328" s="291">
        <v>5</v>
      </c>
      <c r="H328" s="293" t="e">
        <f>F328*#REF!/1000</f>
        <v>#REF!</v>
      </c>
      <c r="I328" s="291"/>
      <c r="J328" s="369"/>
      <c r="K328" s="927"/>
      <c r="L328" s="931"/>
      <c r="M328" s="931"/>
      <c r="N328" s="931"/>
      <c r="O328" s="932"/>
      <c r="P328" s="930"/>
      <c r="Q328" s="961"/>
      <c r="R328" s="931"/>
      <c r="S328" s="931"/>
      <c r="T328" s="713"/>
    </row>
    <row r="329" hidden="1" customHeight="1" spans="1:20">
      <c r="A329" s="288"/>
      <c r="B329" s="288"/>
      <c r="C329" s="294" t="s">
        <v>79</v>
      </c>
      <c r="D329" s="290"/>
      <c r="E329" s="291"/>
      <c r="F329" s="291">
        <v>5</v>
      </c>
      <c r="G329" s="291">
        <v>5</v>
      </c>
      <c r="H329" s="293" t="e">
        <f>F329*#REF!/1000</f>
        <v>#REF!</v>
      </c>
      <c r="I329" s="291"/>
      <c r="J329" s="369"/>
      <c r="K329" s="927"/>
      <c r="L329" s="931"/>
      <c r="M329" s="931"/>
      <c r="N329" s="931"/>
      <c r="O329" s="932"/>
      <c r="P329" s="930"/>
      <c r="Q329" s="961"/>
      <c r="R329" s="931"/>
      <c r="S329" s="931"/>
      <c r="T329" s="713"/>
    </row>
    <row r="330" hidden="1" customHeight="1" spans="1:20">
      <c r="A330" s="288"/>
      <c r="B330" s="288"/>
      <c r="C330" s="294" t="s">
        <v>25</v>
      </c>
      <c r="D330" s="290"/>
      <c r="E330" s="291"/>
      <c r="F330" s="291">
        <v>19</v>
      </c>
      <c r="G330" s="291">
        <v>19</v>
      </c>
      <c r="H330" s="293" t="e">
        <f>F330*#REF!/1000</f>
        <v>#REF!</v>
      </c>
      <c r="I330" s="291"/>
      <c r="J330" s="369"/>
      <c r="K330" s="927"/>
      <c r="L330" s="931"/>
      <c r="M330" s="931"/>
      <c r="N330" s="931"/>
      <c r="O330" s="932"/>
      <c r="P330" s="930"/>
      <c r="Q330" s="961"/>
      <c r="R330" s="931"/>
      <c r="S330" s="931"/>
      <c r="T330" s="713"/>
    </row>
    <row r="331" hidden="1" customHeight="1" spans="1:20">
      <c r="A331" s="288"/>
      <c r="B331" s="288"/>
      <c r="C331" s="294" t="s">
        <v>33</v>
      </c>
      <c r="D331" s="290"/>
      <c r="E331" s="291"/>
      <c r="F331" s="291">
        <v>2</v>
      </c>
      <c r="G331" s="291">
        <v>2</v>
      </c>
      <c r="H331" s="293" t="e">
        <f>F331*#REF!/1000</f>
        <v>#REF!</v>
      </c>
      <c r="I331" s="291"/>
      <c r="J331" s="369"/>
      <c r="K331" s="927"/>
      <c r="L331" s="931"/>
      <c r="M331" s="931"/>
      <c r="N331" s="931"/>
      <c r="O331" s="932"/>
      <c r="P331" s="930"/>
      <c r="Q331" s="961"/>
      <c r="R331" s="931"/>
      <c r="S331" s="931"/>
      <c r="T331" s="713"/>
    </row>
    <row r="332" customHeight="1" spans="1:20">
      <c r="A332" s="287" t="s">
        <v>236</v>
      </c>
      <c r="B332" s="287"/>
      <c r="C332" s="315" t="s">
        <v>237</v>
      </c>
      <c r="D332" s="652">
        <v>150</v>
      </c>
      <c r="E332" s="393" t="e">
        <f>#REF!</f>
        <v>#REF!</v>
      </c>
      <c r="F332" s="735"/>
      <c r="G332" s="393"/>
      <c r="H332" s="734">
        <f>F332*$E$38/1000</f>
        <v>0</v>
      </c>
      <c r="I332" s="393"/>
      <c r="J332" s="699">
        <v>180</v>
      </c>
      <c r="K332" s="409">
        <v>3.6</v>
      </c>
      <c r="L332" s="412">
        <v>9.15</v>
      </c>
      <c r="M332" s="412">
        <v>28.2</v>
      </c>
      <c r="N332" s="412">
        <v>160.5</v>
      </c>
      <c r="O332" s="413">
        <v>0</v>
      </c>
      <c r="P332" s="933">
        <v>4.8</v>
      </c>
      <c r="Q332" s="962">
        <f>L332*1.2</f>
        <v>10.98</v>
      </c>
      <c r="R332" s="962">
        <f t="shared" ref="R332:T332" si="172">M332*1.2</f>
        <v>33.84</v>
      </c>
      <c r="S332" s="962">
        <f t="shared" si="172"/>
        <v>192.6</v>
      </c>
      <c r="T332" s="962">
        <f t="shared" si="172"/>
        <v>0</v>
      </c>
    </row>
    <row r="333" hidden="1" customHeight="1" spans="1:20">
      <c r="A333" s="287" t="s">
        <v>238</v>
      </c>
      <c r="B333" s="287"/>
      <c r="C333" s="533" t="s">
        <v>239</v>
      </c>
      <c r="D333" s="652"/>
      <c r="E333" s="393"/>
      <c r="F333" s="735">
        <v>54</v>
      </c>
      <c r="G333" s="393">
        <v>54</v>
      </c>
      <c r="H333" s="734" t="e">
        <f>F333*#REF!/1000</f>
        <v>#REF!</v>
      </c>
      <c r="I333" s="393"/>
      <c r="J333" s="699"/>
      <c r="K333" s="409"/>
      <c r="L333" s="412"/>
      <c r="M333" s="412"/>
      <c r="N333" s="412"/>
      <c r="O333" s="413"/>
      <c r="P333" s="410"/>
      <c r="Q333" s="486"/>
      <c r="R333" s="412"/>
      <c r="S333" s="412"/>
      <c r="T333" s="479"/>
    </row>
    <row r="334" hidden="1" customHeight="1" spans="1:20">
      <c r="A334" s="287" t="s">
        <v>240</v>
      </c>
      <c r="B334" s="287"/>
      <c r="C334" s="533" t="s">
        <v>24</v>
      </c>
      <c r="D334" s="652"/>
      <c r="E334" s="393"/>
      <c r="F334" s="735">
        <v>4.5</v>
      </c>
      <c r="G334" s="393">
        <v>4.5</v>
      </c>
      <c r="H334" s="734" t="e">
        <f>F334*#REF!/1000</f>
        <v>#REF!</v>
      </c>
      <c r="I334" s="393" t="e">
        <f>D332*E332/1000</f>
        <v>#REF!</v>
      </c>
      <c r="J334" s="699"/>
      <c r="K334" s="409"/>
      <c r="L334" s="412"/>
      <c r="M334" s="412"/>
      <c r="N334" s="412"/>
      <c r="O334" s="413"/>
      <c r="P334" s="410"/>
      <c r="Q334" s="486"/>
      <c r="R334" s="412"/>
      <c r="S334" s="412"/>
      <c r="T334" s="479"/>
    </row>
    <row r="335" customHeight="1" spans="1:20">
      <c r="A335" s="288" t="s">
        <v>123</v>
      </c>
      <c r="B335" s="287"/>
      <c r="C335" s="315" t="s">
        <v>197</v>
      </c>
      <c r="D335" s="753">
        <v>200</v>
      </c>
      <c r="E335" s="393">
        <f>E333</f>
        <v>0</v>
      </c>
      <c r="F335" s="735">
        <v>200</v>
      </c>
      <c r="G335" s="393"/>
      <c r="H335" s="734" t="e">
        <f>#REF!*$E$65/1000</f>
        <v>#REF!</v>
      </c>
      <c r="I335" s="393"/>
      <c r="J335" s="699">
        <v>200</v>
      </c>
      <c r="K335" s="409">
        <v>0.72</v>
      </c>
      <c r="L335" s="412">
        <v>0</v>
      </c>
      <c r="M335" s="412">
        <v>25.25</v>
      </c>
      <c r="N335" s="412">
        <v>85.34</v>
      </c>
      <c r="O335" s="413">
        <v>40</v>
      </c>
      <c r="P335" s="410">
        <v>0.72</v>
      </c>
      <c r="Q335" s="486">
        <v>0</v>
      </c>
      <c r="R335" s="412">
        <v>25.25</v>
      </c>
      <c r="S335" s="412">
        <v>85.34</v>
      </c>
      <c r="T335" s="479">
        <v>40</v>
      </c>
    </row>
    <row r="336" customHeight="1" spans="1:20">
      <c r="A336" s="287" t="s">
        <v>42</v>
      </c>
      <c r="B336" s="287"/>
      <c r="C336" s="315" t="s">
        <v>84</v>
      </c>
      <c r="D336" s="652">
        <v>40</v>
      </c>
      <c r="E336" s="393"/>
      <c r="F336" s="735">
        <v>50</v>
      </c>
      <c r="G336" s="393">
        <v>50</v>
      </c>
      <c r="H336" s="734" t="e">
        <f t="shared" ref="H336:H337" si="173">F336*$E$5/1000</f>
        <v>#REF!</v>
      </c>
      <c r="I336" s="393"/>
      <c r="J336" s="699">
        <v>60</v>
      </c>
      <c r="K336" s="409">
        <v>2.8</v>
      </c>
      <c r="L336" s="412">
        <v>0.51</v>
      </c>
      <c r="M336" s="412">
        <v>6.5</v>
      </c>
      <c r="N336" s="412">
        <v>90</v>
      </c>
      <c r="O336" s="413">
        <v>0</v>
      </c>
      <c r="P336" s="933">
        <f>K336*1.6</f>
        <v>4.48</v>
      </c>
      <c r="Q336" s="962">
        <f t="shared" ref="Q336" si="174">L336*1.6</f>
        <v>0.816</v>
      </c>
      <c r="R336" s="963">
        <f t="shared" ref="R336" si="175">M336*1.6</f>
        <v>10.4</v>
      </c>
      <c r="S336" s="963">
        <f t="shared" ref="S336" si="176">N336*1.6</f>
        <v>144</v>
      </c>
      <c r="T336" s="830">
        <f t="shared" ref="T336" si="177">O336*1.6</f>
        <v>0</v>
      </c>
    </row>
    <row r="337" customHeight="1" spans="1:20">
      <c r="A337" s="300" t="s">
        <v>42</v>
      </c>
      <c r="B337" s="300"/>
      <c r="C337" s="629" t="s">
        <v>37</v>
      </c>
      <c r="D337" s="754">
        <v>20</v>
      </c>
      <c r="E337" s="755"/>
      <c r="F337" s="756">
        <v>50</v>
      </c>
      <c r="G337" s="755">
        <v>50</v>
      </c>
      <c r="H337" s="757" t="e">
        <f t="shared" si="173"/>
        <v>#REF!</v>
      </c>
      <c r="I337" s="800"/>
      <c r="J337" s="801">
        <v>30</v>
      </c>
      <c r="K337" s="658">
        <v>4.1</v>
      </c>
      <c r="L337" s="659">
        <v>0.7</v>
      </c>
      <c r="M337" s="659">
        <v>4.6</v>
      </c>
      <c r="N337" s="659">
        <v>97.5</v>
      </c>
      <c r="O337" s="660">
        <v>0</v>
      </c>
      <c r="P337" s="934">
        <f>K337*1.6</f>
        <v>6.56</v>
      </c>
      <c r="Q337" s="964">
        <f t="shared" ref="Q337" si="178">L337*1.6</f>
        <v>1.12</v>
      </c>
      <c r="R337" s="965">
        <f t="shared" ref="R337" si="179">M337*1.6</f>
        <v>7.36</v>
      </c>
      <c r="S337" s="965">
        <f t="shared" ref="S337" si="180">N337*1.6</f>
        <v>156</v>
      </c>
      <c r="T337" s="966">
        <f t="shared" ref="T337" si="181">O337*1.6</f>
        <v>0</v>
      </c>
    </row>
    <row r="338" customHeight="1" spans="1:20">
      <c r="A338" s="305"/>
      <c r="B338" s="850"/>
      <c r="C338" s="630" t="s">
        <v>47</v>
      </c>
      <c r="D338" s="631"/>
      <c r="E338" s="435"/>
      <c r="F338" s="737"/>
      <c r="G338" s="435"/>
      <c r="H338" s="759"/>
      <c r="I338" s="935"/>
      <c r="J338" s="936"/>
      <c r="K338" s="812">
        <f t="shared" ref="K338:T338" si="182">SUM(K312:K337)</f>
        <v>25.6</v>
      </c>
      <c r="L338" s="812">
        <f t="shared" si="182"/>
        <v>27.08</v>
      </c>
      <c r="M338" s="812">
        <f t="shared" si="182"/>
        <v>91.71</v>
      </c>
      <c r="N338" s="812">
        <f t="shared" si="182"/>
        <v>863.24</v>
      </c>
      <c r="O338" s="813">
        <f t="shared" si="182"/>
        <v>59.752</v>
      </c>
      <c r="P338" s="814">
        <f t="shared" si="182"/>
        <v>32.668</v>
      </c>
      <c r="Q338" s="844">
        <f t="shared" si="182"/>
        <v>33.068</v>
      </c>
      <c r="R338" s="812">
        <f t="shared" si="182"/>
        <v>114.906</v>
      </c>
      <c r="S338" s="812">
        <f t="shared" si="182"/>
        <v>1150.28</v>
      </c>
      <c r="T338" s="814">
        <f t="shared" si="182"/>
        <v>71.596</v>
      </c>
    </row>
    <row r="339" customHeight="1" spans="1:20">
      <c r="A339" s="314"/>
      <c r="B339" s="512" t="s">
        <v>85</v>
      </c>
      <c r="C339" s="909"/>
      <c r="D339" s="910"/>
      <c r="E339" s="742"/>
      <c r="F339" s="743"/>
      <c r="G339" s="742"/>
      <c r="H339" s="762"/>
      <c r="I339" s="937"/>
      <c r="J339" s="938"/>
      <c r="K339" s="397"/>
      <c r="L339" s="398"/>
      <c r="M339" s="398"/>
      <c r="N339" s="398"/>
      <c r="O339" s="399"/>
      <c r="P339" s="400"/>
      <c r="Q339" s="967"/>
      <c r="R339" s="398"/>
      <c r="S339" s="398"/>
      <c r="T339" s="968"/>
    </row>
    <row r="340" customHeight="1" spans="1:20">
      <c r="A340" s="287"/>
      <c r="B340" s="287"/>
      <c r="C340" s="315" t="s">
        <v>125</v>
      </c>
      <c r="D340" s="627">
        <v>200</v>
      </c>
      <c r="E340" s="393"/>
      <c r="F340" s="735"/>
      <c r="G340" s="393"/>
      <c r="H340" s="734"/>
      <c r="I340" s="939"/>
      <c r="J340" s="940">
        <v>200</v>
      </c>
      <c r="K340" s="401">
        <v>1</v>
      </c>
      <c r="L340" s="402">
        <v>0</v>
      </c>
      <c r="M340" s="402">
        <v>27.4</v>
      </c>
      <c r="N340" s="402">
        <v>112</v>
      </c>
      <c r="O340" s="403">
        <v>2.8</v>
      </c>
      <c r="P340" s="401">
        <v>1</v>
      </c>
      <c r="Q340" s="402">
        <v>0</v>
      </c>
      <c r="R340" s="402">
        <v>27.4</v>
      </c>
      <c r="S340" s="402">
        <v>112</v>
      </c>
      <c r="T340" s="403">
        <v>2.8</v>
      </c>
    </row>
    <row r="341" customHeight="1" spans="1:20">
      <c r="A341" s="300"/>
      <c r="B341" s="300"/>
      <c r="C341" s="629" t="s">
        <v>241</v>
      </c>
      <c r="D341" s="754">
        <v>80</v>
      </c>
      <c r="E341" s="755"/>
      <c r="F341" s="756"/>
      <c r="G341" s="755"/>
      <c r="H341" s="757"/>
      <c r="I341" s="800"/>
      <c r="J341" s="941">
        <v>80</v>
      </c>
      <c r="K341" s="401">
        <v>0.72</v>
      </c>
      <c r="L341" s="430">
        <v>2.39</v>
      </c>
      <c r="M341" s="412">
        <v>34.8</v>
      </c>
      <c r="N341" s="942">
        <v>140</v>
      </c>
      <c r="O341" s="943">
        <v>0.16</v>
      </c>
      <c r="P341" s="944">
        <v>4.26</v>
      </c>
      <c r="Q341" s="969">
        <v>2.39</v>
      </c>
      <c r="R341" s="412">
        <v>34.8</v>
      </c>
      <c r="S341" s="430">
        <v>140</v>
      </c>
      <c r="T341" s="970">
        <v>0.16</v>
      </c>
    </row>
    <row r="342" customHeight="1" spans="1:20">
      <c r="A342" s="342"/>
      <c r="B342" s="342"/>
      <c r="C342" s="630" t="s">
        <v>47</v>
      </c>
      <c r="D342" s="736"/>
      <c r="E342" s="435"/>
      <c r="F342" s="737"/>
      <c r="G342" s="435"/>
      <c r="H342" s="759"/>
      <c r="I342" s="935"/>
      <c r="J342" s="936"/>
      <c r="K342" s="945">
        <f>SUM(K340:K341)</f>
        <v>1.72</v>
      </c>
      <c r="L342" s="945">
        <f t="shared" ref="L342:T342" si="183">SUM(L340:L341)</f>
        <v>2.39</v>
      </c>
      <c r="M342" s="946">
        <f t="shared" si="183"/>
        <v>62.2</v>
      </c>
      <c r="N342" s="946">
        <f t="shared" si="183"/>
        <v>252</v>
      </c>
      <c r="O342" s="947">
        <f t="shared" si="183"/>
        <v>2.96</v>
      </c>
      <c r="P342" s="948">
        <f t="shared" si="183"/>
        <v>5.26</v>
      </c>
      <c r="Q342" s="971">
        <f t="shared" si="183"/>
        <v>2.39</v>
      </c>
      <c r="R342" s="946">
        <f t="shared" si="183"/>
        <v>62.2</v>
      </c>
      <c r="S342" s="945">
        <f t="shared" si="183"/>
        <v>252</v>
      </c>
      <c r="T342" s="972">
        <f t="shared" si="183"/>
        <v>2.96</v>
      </c>
    </row>
    <row r="343" hidden="1" customHeight="1" spans="1:20">
      <c r="A343" s="281"/>
      <c r="B343" s="281"/>
      <c r="C343" s="806" t="s">
        <v>167</v>
      </c>
      <c r="D343" s="911">
        <v>3.75</v>
      </c>
      <c r="E343" s="839" t="e">
        <f>#REF!</f>
        <v>#REF!</v>
      </c>
      <c r="F343" s="912"/>
      <c r="G343" s="839"/>
      <c r="H343" s="913" t="e">
        <f>D343*E343/1000</f>
        <v>#REF!</v>
      </c>
      <c r="I343" s="839"/>
      <c r="J343" s="949"/>
      <c r="K343" s="911"/>
      <c r="L343" s="839"/>
      <c r="M343" s="950"/>
      <c r="N343" s="950"/>
      <c r="O343" s="951"/>
      <c r="P343" s="952"/>
      <c r="Q343" s="973"/>
      <c r="R343" s="950"/>
      <c r="S343" s="840"/>
      <c r="T343" s="841"/>
    </row>
    <row r="344" customHeight="1" spans="1:20">
      <c r="A344" s="342"/>
      <c r="B344" s="342"/>
      <c r="C344" s="914" t="s">
        <v>242</v>
      </c>
      <c r="D344" s="772"/>
      <c r="E344" s="773"/>
      <c r="F344" s="773"/>
      <c r="G344" s="773"/>
      <c r="H344" s="774"/>
      <c r="I344" s="773"/>
      <c r="J344" s="815"/>
      <c r="K344" s="663">
        <f t="shared" ref="K344:T344" si="184">K342+K338+K310</f>
        <v>39.52</v>
      </c>
      <c r="L344" s="663">
        <f t="shared" si="184"/>
        <v>62.44</v>
      </c>
      <c r="M344" s="663">
        <f t="shared" si="184"/>
        <v>263.16</v>
      </c>
      <c r="N344" s="663">
        <f t="shared" si="184"/>
        <v>1867.51</v>
      </c>
      <c r="O344" s="692">
        <f t="shared" si="184"/>
        <v>74.082</v>
      </c>
      <c r="P344" s="693">
        <f t="shared" si="184"/>
        <v>52.878</v>
      </c>
      <c r="Q344" s="731">
        <f t="shared" si="184"/>
        <v>71.533</v>
      </c>
      <c r="R344" s="663">
        <f t="shared" si="184"/>
        <v>309.305</v>
      </c>
      <c r="S344" s="663">
        <f t="shared" si="184"/>
        <v>2312.175</v>
      </c>
      <c r="T344" s="693">
        <f t="shared" si="184"/>
        <v>86.251</v>
      </c>
    </row>
    <row r="345" ht="21" customHeight="1" spans="1:20">
      <c r="A345" s="645"/>
      <c r="B345" s="645"/>
      <c r="C345" s="915"/>
      <c r="D345" s="916" t="s">
        <v>243</v>
      </c>
      <c r="E345" s="917"/>
      <c r="F345" s="917"/>
      <c r="G345" s="917"/>
      <c r="H345" s="918"/>
      <c r="I345" s="917"/>
      <c r="J345" s="953"/>
      <c r="K345" s="954"/>
      <c r="L345" s="955"/>
      <c r="M345" s="955"/>
      <c r="N345" s="955"/>
      <c r="O345" s="956"/>
      <c r="P345" s="957"/>
      <c r="Q345" s="974"/>
      <c r="R345" s="975"/>
      <c r="S345" s="975"/>
      <c r="T345" s="976"/>
    </row>
    <row r="346" ht="27" customHeight="1" spans="1:20">
      <c r="A346" s="854" t="s">
        <v>2</v>
      </c>
      <c r="B346" s="523" t="s">
        <v>3</v>
      </c>
      <c r="C346" s="919" t="s">
        <v>4</v>
      </c>
      <c r="D346" s="920" t="s">
        <v>17</v>
      </c>
      <c r="E346" s="122" t="s">
        <v>6</v>
      </c>
      <c r="F346" s="122" t="s">
        <v>7</v>
      </c>
      <c r="G346" s="122" t="s">
        <v>8</v>
      </c>
      <c r="H346" s="122" t="s">
        <v>9</v>
      </c>
      <c r="I346" s="122"/>
      <c r="J346" s="920" t="s">
        <v>17</v>
      </c>
      <c r="K346" s="920" t="s">
        <v>11</v>
      </c>
      <c r="L346" s="122" t="s">
        <v>12</v>
      </c>
      <c r="M346" s="122" t="s">
        <v>13</v>
      </c>
      <c r="N346" s="807" t="s">
        <v>14</v>
      </c>
      <c r="O346" s="60" t="s">
        <v>15</v>
      </c>
      <c r="P346" s="919" t="s">
        <v>11</v>
      </c>
      <c r="Q346" s="977" t="s">
        <v>12</v>
      </c>
      <c r="R346" s="122" t="s">
        <v>13</v>
      </c>
      <c r="S346" s="807" t="s">
        <v>14</v>
      </c>
      <c r="T346" s="625" t="s">
        <v>15</v>
      </c>
    </row>
    <row r="347" customHeight="1" spans="1:20">
      <c r="A347" s="288"/>
      <c r="B347" s="921" t="s">
        <v>16</v>
      </c>
      <c r="C347" s="922"/>
      <c r="D347" s="923"/>
      <c r="E347" s="122"/>
      <c r="F347" s="122"/>
      <c r="G347" s="122"/>
      <c r="H347" s="122"/>
      <c r="I347" s="122"/>
      <c r="J347" s="625"/>
      <c r="K347" s="920"/>
      <c r="L347" s="122"/>
      <c r="M347" s="122"/>
      <c r="N347" s="807"/>
      <c r="O347" s="60"/>
      <c r="P347" s="919"/>
      <c r="Q347" s="977"/>
      <c r="R347" s="122"/>
      <c r="S347" s="807"/>
      <c r="T347" s="625"/>
    </row>
    <row r="348" ht="18.75" customHeight="1" spans="1:20">
      <c r="A348" s="287" t="s">
        <v>129</v>
      </c>
      <c r="B348" s="287"/>
      <c r="C348" s="529" t="s">
        <v>244</v>
      </c>
      <c r="D348" s="530" t="s">
        <v>131</v>
      </c>
      <c r="E348" s="531" t="e">
        <f>#REF!</f>
        <v>#REF!</v>
      </c>
      <c r="F348" s="532"/>
      <c r="G348" s="531"/>
      <c r="H348" s="531"/>
      <c r="I348" s="531"/>
      <c r="J348" s="588" t="s">
        <v>131</v>
      </c>
      <c r="K348" s="410">
        <v>17</v>
      </c>
      <c r="L348" s="410">
        <v>12.2</v>
      </c>
      <c r="M348" s="410">
        <v>15.5</v>
      </c>
      <c r="N348" s="410">
        <v>244</v>
      </c>
      <c r="O348" s="410">
        <v>1.34</v>
      </c>
      <c r="P348" s="410">
        <v>17</v>
      </c>
      <c r="Q348" s="410">
        <v>12.2</v>
      </c>
      <c r="R348" s="410">
        <v>15.5</v>
      </c>
      <c r="S348" s="410">
        <v>244</v>
      </c>
      <c r="T348" s="410">
        <f t="shared" ref="T348" si="185">O348</f>
        <v>1.34</v>
      </c>
    </row>
    <row r="349" hidden="1" customHeight="1" spans="1:20">
      <c r="A349" s="287" t="s">
        <v>132</v>
      </c>
      <c r="B349" s="287"/>
      <c r="C349" s="371" t="s">
        <v>133</v>
      </c>
      <c r="D349" s="290"/>
      <c r="E349" s="291"/>
      <c r="F349" s="291">
        <v>106.5</v>
      </c>
      <c r="G349" s="291">
        <v>105</v>
      </c>
      <c r="H349" s="291" t="e">
        <f t="shared" ref="H349:H354" si="186">$E$5*F349/1000</f>
        <v>#REF!</v>
      </c>
      <c r="I349" s="291"/>
      <c r="J349" s="369"/>
      <c r="K349" s="370"/>
      <c r="L349" s="25"/>
      <c r="M349" s="25"/>
      <c r="N349" s="25"/>
      <c r="O349" s="75"/>
      <c r="P349" s="371"/>
      <c r="Q349" s="591"/>
      <c r="R349" s="25"/>
      <c r="S349" s="25"/>
      <c r="T349" s="590"/>
    </row>
    <row r="350" hidden="1" customHeight="1" spans="1:20">
      <c r="A350" s="287"/>
      <c r="B350" s="287"/>
      <c r="C350" s="294" t="s">
        <v>24</v>
      </c>
      <c r="D350" s="290"/>
      <c r="E350" s="291"/>
      <c r="F350" s="291">
        <v>3</v>
      </c>
      <c r="G350" s="291">
        <v>3</v>
      </c>
      <c r="H350" s="291" t="e">
        <f t="shared" si="186"/>
        <v>#REF!</v>
      </c>
      <c r="I350" s="291" t="e">
        <f>D348*E348/1000</f>
        <v>#VALUE!</v>
      </c>
      <c r="J350" s="369"/>
      <c r="K350" s="370"/>
      <c r="L350" s="25"/>
      <c r="M350" s="25"/>
      <c r="N350" s="25"/>
      <c r="O350" s="75"/>
      <c r="P350" s="371"/>
      <c r="Q350" s="591"/>
      <c r="R350" s="25"/>
      <c r="S350" s="25"/>
      <c r="T350" s="590"/>
    </row>
    <row r="351" hidden="1" customHeight="1" spans="1:20">
      <c r="A351" s="287"/>
      <c r="B351" s="287"/>
      <c r="C351" s="371" t="s">
        <v>134</v>
      </c>
      <c r="D351" s="290"/>
      <c r="E351" s="291"/>
      <c r="F351" s="291">
        <v>10.5</v>
      </c>
      <c r="G351" s="291">
        <v>10.5</v>
      </c>
      <c r="H351" s="291" t="e">
        <f t="shared" si="186"/>
        <v>#REF!</v>
      </c>
      <c r="I351" s="291" t="s">
        <v>74</v>
      </c>
      <c r="J351" s="369"/>
      <c r="K351" s="370"/>
      <c r="L351" s="25"/>
      <c r="M351" s="25"/>
      <c r="N351" s="25"/>
      <c r="O351" s="75"/>
      <c r="P351" s="371"/>
      <c r="Q351" s="591"/>
      <c r="R351" s="25"/>
      <c r="S351" s="25"/>
      <c r="T351" s="590"/>
    </row>
    <row r="352" hidden="1" customHeight="1" spans="1:20">
      <c r="A352" s="287"/>
      <c r="B352" s="287"/>
      <c r="C352" s="371" t="s">
        <v>33</v>
      </c>
      <c r="D352" s="290"/>
      <c r="E352" s="291"/>
      <c r="F352" s="291">
        <v>7.2</v>
      </c>
      <c r="G352" s="291">
        <v>7.2</v>
      </c>
      <c r="H352" s="291" t="e">
        <f t="shared" si="186"/>
        <v>#REF!</v>
      </c>
      <c r="I352" s="291"/>
      <c r="J352" s="369"/>
      <c r="K352" s="370"/>
      <c r="L352" s="25"/>
      <c r="M352" s="25"/>
      <c r="N352" s="25"/>
      <c r="O352" s="75"/>
      <c r="P352" s="371"/>
      <c r="Q352" s="591"/>
      <c r="R352" s="25"/>
      <c r="S352" s="25"/>
      <c r="T352" s="590"/>
    </row>
    <row r="353" hidden="1" customHeight="1" spans="1:20">
      <c r="A353" s="287"/>
      <c r="B353" s="287"/>
      <c r="C353" s="371" t="s">
        <v>135</v>
      </c>
      <c r="D353" s="290"/>
      <c r="E353" s="291"/>
      <c r="F353" s="291">
        <v>15</v>
      </c>
      <c r="G353" s="291">
        <v>15</v>
      </c>
      <c r="H353" s="291" t="e">
        <f t="shared" si="186"/>
        <v>#REF!</v>
      </c>
      <c r="I353" s="291"/>
      <c r="J353" s="369"/>
      <c r="K353" s="370"/>
      <c r="L353" s="25"/>
      <c r="M353" s="25"/>
      <c r="N353" s="25"/>
      <c r="O353" s="75"/>
      <c r="P353" s="371"/>
      <c r="Q353" s="591"/>
      <c r="R353" s="25"/>
      <c r="S353" s="25"/>
      <c r="T353" s="590"/>
    </row>
    <row r="354" hidden="1" customHeight="1" spans="1:20">
      <c r="A354" s="287"/>
      <c r="B354" s="287"/>
      <c r="C354" s="371" t="s">
        <v>136</v>
      </c>
      <c r="D354" s="290"/>
      <c r="E354" s="291"/>
      <c r="F354" s="291">
        <v>30</v>
      </c>
      <c r="G354" s="291">
        <v>30</v>
      </c>
      <c r="H354" s="291" t="e">
        <f t="shared" si="186"/>
        <v>#REF!</v>
      </c>
      <c r="I354" s="291"/>
      <c r="J354" s="369"/>
      <c r="K354" s="370"/>
      <c r="L354" s="65"/>
      <c r="M354" s="123"/>
      <c r="N354" s="123"/>
      <c r="O354" s="75"/>
      <c r="P354" s="371"/>
      <c r="Q354" s="591"/>
      <c r="R354" s="25"/>
      <c r="S354" s="25"/>
      <c r="T354" s="590"/>
    </row>
    <row r="355" hidden="1" customHeight="1" spans="1:20">
      <c r="A355" s="287"/>
      <c r="B355" s="287"/>
      <c r="C355" s="371" t="s">
        <v>137</v>
      </c>
      <c r="D355" s="290"/>
      <c r="E355" s="291"/>
      <c r="F355" s="291">
        <v>30</v>
      </c>
      <c r="G355" s="291">
        <v>30</v>
      </c>
      <c r="H355" s="291" t="e">
        <f>F355*$E$5/1000</f>
        <v>#REF!</v>
      </c>
      <c r="I355" s="291"/>
      <c r="J355" s="369"/>
      <c r="K355" s="370"/>
      <c r="L355" s="65"/>
      <c r="M355" s="123"/>
      <c r="N355" s="123"/>
      <c r="O355" s="958"/>
      <c r="P355" s="371"/>
      <c r="Q355" s="591"/>
      <c r="R355" s="25"/>
      <c r="S355" s="25"/>
      <c r="T355" s="590"/>
    </row>
    <row r="356" hidden="1" customHeight="1" spans="1:20">
      <c r="A356" s="287" t="s">
        <v>138</v>
      </c>
      <c r="B356" s="287"/>
      <c r="C356" s="538" t="s">
        <v>139</v>
      </c>
      <c r="D356" s="290">
        <v>22.5</v>
      </c>
      <c r="E356" s="291"/>
      <c r="F356" s="291"/>
      <c r="G356" s="291"/>
      <c r="H356" s="291"/>
      <c r="I356" s="291"/>
      <c r="J356" s="369"/>
      <c r="K356" s="370"/>
      <c r="L356" s="25"/>
      <c r="M356" s="25"/>
      <c r="N356" s="25"/>
      <c r="O356" s="123"/>
      <c r="P356" s="371"/>
      <c r="Q356" s="591"/>
      <c r="R356" s="25"/>
      <c r="S356" s="25"/>
      <c r="T356" s="465"/>
    </row>
    <row r="357" hidden="1" customHeight="1" spans="1:20">
      <c r="A357" s="287"/>
      <c r="B357" s="287"/>
      <c r="C357" s="294" t="s">
        <v>31</v>
      </c>
      <c r="D357" s="290"/>
      <c r="E357" s="291"/>
      <c r="F357" s="291">
        <v>15</v>
      </c>
      <c r="G357" s="291">
        <v>15</v>
      </c>
      <c r="H357" s="291"/>
      <c r="I357" s="291"/>
      <c r="J357" s="369"/>
      <c r="K357" s="370"/>
      <c r="L357" s="25"/>
      <c r="M357" s="25"/>
      <c r="N357" s="25"/>
      <c r="O357" s="75"/>
      <c r="P357" s="371"/>
      <c r="Q357" s="591"/>
      <c r="R357" s="25"/>
      <c r="S357" s="25"/>
      <c r="T357" s="590"/>
    </row>
    <row r="358" hidden="1" customHeight="1" spans="1:20">
      <c r="A358" s="287"/>
      <c r="B358" s="287"/>
      <c r="C358" s="294" t="s">
        <v>24</v>
      </c>
      <c r="D358" s="290"/>
      <c r="E358" s="291"/>
      <c r="F358" s="291">
        <v>1.35</v>
      </c>
      <c r="G358" s="291">
        <v>1.35</v>
      </c>
      <c r="H358" s="291"/>
      <c r="I358" s="291"/>
      <c r="J358" s="369"/>
      <c r="K358" s="370"/>
      <c r="L358" s="25"/>
      <c r="M358" s="25"/>
      <c r="N358" s="25"/>
      <c r="O358" s="75"/>
      <c r="P358" s="371"/>
      <c r="Q358" s="591"/>
      <c r="R358" s="25"/>
      <c r="S358" s="25"/>
      <c r="T358" s="590"/>
    </row>
    <row r="359" hidden="1" customHeight="1" spans="1:20">
      <c r="A359" s="287"/>
      <c r="B359" s="287"/>
      <c r="C359" s="371" t="s">
        <v>140</v>
      </c>
      <c r="D359" s="290"/>
      <c r="E359" s="291"/>
      <c r="F359" s="291">
        <v>1.35</v>
      </c>
      <c r="G359" s="291">
        <v>1.35</v>
      </c>
      <c r="H359" s="291"/>
      <c r="I359" s="291"/>
      <c r="J359" s="369"/>
      <c r="K359" s="370"/>
      <c r="L359" s="25"/>
      <c r="M359" s="25"/>
      <c r="N359" s="25"/>
      <c r="O359" s="75"/>
      <c r="P359" s="371"/>
      <c r="Q359" s="591"/>
      <c r="R359" s="25"/>
      <c r="S359" s="25"/>
      <c r="T359" s="590"/>
    </row>
    <row r="360" hidden="1" customHeight="1" spans="1:20">
      <c r="A360" s="287"/>
      <c r="B360" s="287"/>
      <c r="C360" s="371" t="s">
        <v>25</v>
      </c>
      <c r="D360" s="290"/>
      <c r="E360" s="291"/>
      <c r="F360" s="291">
        <v>15</v>
      </c>
      <c r="G360" s="291">
        <v>15</v>
      </c>
      <c r="H360" s="291"/>
      <c r="I360" s="291"/>
      <c r="J360" s="369"/>
      <c r="K360" s="370"/>
      <c r="L360" s="25"/>
      <c r="M360" s="25"/>
      <c r="N360" s="25"/>
      <c r="O360" s="75"/>
      <c r="P360" s="371"/>
      <c r="Q360" s="591"/>
      <c r="R360" s="25"/>
      <c r="S360" s="25"/>
      <c r="T360" s="590"/>
    </row>
    <row r="361" hidden="1" customHeight="1" spans="1:20">
      <c r="A361" s="287"/>
      <c r="B361" s="287"/>
      <c r="C361" s="371" t="s">
        <v>141</v>
      </c>
      <c r="D361" s="290"/>
      <c r="E361" s="291"/>
      <c r="F361" s="291">
        <v>0.075</v>
      </c>
      <c r="G361" s="291">
        <v>0.075</v>
      </c>
      <c r="H361" s="291"/>
      <c r="I361" s="291"/>
      <c r="J361" s="369"/>
      <c r="K361" s="370"/>
      <c r="L361" s="25"/>
      <c r="M361" s="25"/>
      <c r="N361" s="25"/>
      <c r="O361" s="75"/>
      <c r="P361" s="371"/>
      <c r="Q361" s="591"/>
      <c r="R361" s="25"/>
      <c r="S361" s="25"/>
      <c r="T361" s="590"/>
    </row>
    <row r="362" hidden="1" customHeight="1" spans="1:20">
      <c r="A362" s="287"/>
      <c r="B362" s="287"/>
      <c r="C362" s="371" t="s">
        <v>23</v>
      </c>
      <c r="D362" s="290"/>
      <c r="E362" s="291"/>
      <c r="F362" s="291">
        <v>2.4</v>
      </c>
      <c r="G362" s="291">
        <v>2.4</v>
      </c>
      <c r="H362" s="291"/>
      <c r="I362" s="291"/>
      <c r="J362" s="369"/>
      <c r="K362" s="370"/>
      <c r="L362" s="25"/>
      <c r="M362" s="25"/>
      <c r="N362" s="25"/>
      <c r="O362" s="75"/>
      <c r="P362" s="371"/>
      <c r="Q362" s="591"/>
      <c r="R362" s="25"/>
      <c r="S362" s="25"/>
      <c r="T362" s="590"/>
    </row>
    <row r="363" customHeight="1" spans="1:20">
      <c r="A363" s="287" t="s">
        <v>26</v>
      </c>
      <c r="B363" s="287"/>
      <c r="C363" s="529" t="s">
        <v>27</v>
      </c>
      <c r="D363" s="297">
        <v>200</v>
      </c>
      <c r="E363" s="298">
        <f>E357</f>
        <v>0</v>
      </c>
      <c r="F363" s="298"/>
      <c r="G363" s="298"/>
      <c r="H363" s="298">
        <f>F363*$E$9/1000</f>
        <v>0</v>
      </c>
      <c r="I363" s="298"/>
      <c r="J363" s="384">
        <v>200</v>
      </c>
      <c r="K363" s="409">
        <v>0.2</v>
      </c>
      <c r="L363" s="412">
        <v>0</v>
      </c>
      <c r="M363" s="412">
        <v>15</v>
      </c>
      <c r="N363" s="412">
        <v>58</v>
      </c>
      <c r="O363" s="413">
        <v>0</v>
      </c>
      <c r="P363" s="410">
        <f>K363</f>
        <v>0.2</v>
      </c>
      <c r="Q363" s="486">
        <f t="shared" ref="Q363" si="187">L363</f>
        <v>0</v>
      </c>
      <c r="R363" s="412">
        <f t="shared" ref="R363" si="188">M363</f>
        <v>15</v>
      </c>
      <c r="S363" s="412">
        <f t="shared" ref="S363" si="189">N363</f>
        <v>58</v>
      </c>
      <c r="T363" s="732">
        <f t="shared" ref="T363" si="190">O363</f>
        <v>0</v>
      </c>
    </row>
    <row r="364" hidden="1" customHeight="1" spans="1:20">
      <c r="A364" s="287" t="s">
        <v>143</v>
      </c>
      <c r="B364" s="287"/>
      <c r="C364" s="294"/>
      <c r="D364" s="295"/>
      <c r="E364" s="291"/>
      <c r="F364" s="291"/>
      <c r="G364" s="291"/>
      <c r="H364" s="291" t="e">
        <f t="shared" ref="H364" si="191">$E$5*F364/1000</f>
        <v>#REF!</v>
      </c>
      <c r="I364" s="291"/>
      <c r="J364" s="369"/>
      <c r="K364" s="370"/>
      <c r="L364" s="25"/>
      <c r="M364" s="25"/>
      <c r="N364" s="25"/>
      <c r="O364" s="75"/>
      <c r="P364" s="371"/>
      <c r="Q364" s="591"/>
      <c r="R364" s="25"/>
      <c r="S364" s="25"/>
      <c r="T364" s="590"/>
    </row>
    <row r="365" hidden="1" customHeight="1" spans="1:20">
      <c r="A365" s="287" t="s">
        <v>34</v>
      </c>
      <c r="B365" s="287"/>
      <c r="C365" s="289" t="s">
        <v>35</v>
      </c>
      <c r="D365" s="295">
        <v>40</v>
      </c>
      <c r="E365" s="291"/>
      <c r="F365" s="291"/>
      <c r="G365" s="291"/>
      <c r="H365" s="293"/>
      <c r="I365" s="291"/>
      <c r="J365" s="369"/>
      <c r="K365" s="370">
        <v>1.6</v>
      </c>
      <c r="L365" s="25">
        <v>17.12</v>
      </c>
      <c r="M365" s="25">
        <v>10.52</v>
      </c>
      <c r="N365" s="25">
        <v>202.52</v>
      </c>
      <c r="O365" s="65">
        <v>0</v>
      </c>
      <c r="P365" s="371">
        <v>1.6</v>
      </c>
      <c r="Q365" s="591">
        <v>17.12</v>
      </c>
      <c r="R365" s="25">
        <v>10.52</v>
      </c>
      <c r="S365" s="25">
        <v>202.52</v>
      </c>
      <c r="T365" s="465">
        <v>0</v>
      </c>
    </row>
    <row r="366" hidden="1" customHeight="1" spans="1:20">
      <c r="A366" s="287" t="s">
        <v>36</v>
      </c>
      <c r="B366" s="287"/>
      <c r="C366" s="294" t="s">
        <v>24</v>
      </c>
      <c r="D366" s="295"/>
      <c r="E366" s="291"/>
      <c r="F366" s="292">
        <v>20</v>
      </c>
      <c r="G366" s="291">
        <v>20</v>
      </c>
      <c r="H366" s="293" t="e">
        <f>F366*#REF!/1000</f>
        <v>#REF!</v>
      </c>
      <c r="I366" s="291"/>
      <c r="J366" s="369"/>
      <c r="K366" s="385"/>
      <c r="L366" s="69"/>
      <c r="M366" s="69"/>
      <c r="N366" s="69"/>
      <c r="O366" s="70"/>
      <c r="P366" s="536"/>
      <c r="Q366" s="874"/>
      <c r="R366" s="69"/>
      <c r="S366" s="69"/>
      <c r="T366" s="875"/>
    </row>
    <row r="367" customHeight="1" spans="1:20">
      <c r="A367" s="287" t="s">
        <v>42</v>
      </c>
      <c r="B367" s="287"/>
      <c r="C367" s="289" t="s">
        <v>37</v>
      </c>
      <c r="D367" s="295">
        <v>30</v>
      </c>
      <c r="E367" s="291"/>
      <c r="F367" s="292">
        <v>20</v>
      </c>
      <c r="G367" s="291">
        <v>20</v>
      </c>
      <c r="H367" s="293" t="e">
        <f>F367*#REF!/1000</f>
        <v>#REF!</v>
      </c>
      <c r="I367" s="291"/>
      <c r="J367" s="369">
        <v>40</v>
      </c>
      <c r="K367" s="385">
        <v>2</v>
      </c>
      <c r="L367" s="69">
        <v>0.35</v>
      </c>
      <c r="M367" s="69">
        <v>0.33</v>
      </c>
      <c r="N367" s="69">
        <v>48.75</v>
      </c>
      <c r="O367" s="70"/>
      <c r="P367" s="371">
        <f>K367*1.5</f>
        <v>3</v>
      </c>
      <c r="Q367" s="591">
        <f t="shared" ref="Q367" si="192">L367*1.5</f>
        <v>0.525</v>
      </c>
      <c r="R367" s="25">
        <f t="shared" ref="R367" si="193">M367*1.5</f>
        <v>0.495</v>
      </c>
      <c r="S367" s="25">
        <f t="shared" ref="S367" si="194">N367*1.5</f>
        <v>73.125</v>
      </c>
      <c r="T367" s="465">
        <f t="shared" ref="T367" si="195">O367*1.5</f>
        <v>0</v>
      </c>
    </row>
    <row r="368" customHeight="1" spans="1:20">
      <c r="A368" s="287" t="s">
        <v>38</v>
      </c>
      <c r="B368" s="287"/>
      <c r="C368" s="289" t="s">
        <v>98</v>
      </c>
      <c r="D368" s="295">
        <v>40</v>
      </c>
      <c r="E368" s="291"/>
      <c r="F368" s="292">
        <v>40</v>
      </c>
      <c r="G368" s="291">
        <v>40</v>
      </c>
      <c r="H368" s="293" t="e">
        <f t="shared" ref="H368" si="196">F368*$E$5/1000</f>
        <v>#REF!</v>
      </c>
      <c r="I368" s="291"/>
      <c r="J368" s="369">
        <v>40</v>
      </c>
      <c r="K368" s="370">
        <v>15.2</v>
      </c>
      <c r="L368" s="69">
        <v>14.6</v>
      </c>
      <c r="M368" s="69">
        <v>14</v>
      </c>
      <c r="N368" s="69">
        <v>62.8</v>
      </c>
      <c r="O368" s="70">
        <v>0.27</v>
      </c>
      <c r="P368" s="536">
        <f>K368</f>
        <v>15.2</v>
      </c>
      <c r="Q368" s="536">
        <f t="shared" ref="Q368:T368" si="197">L368</f>
        <v>14.6</v>
      </c>
      <c r="R368" s="536">
        <f t="shared" si="197"/>
        <v>14</v>
      </c>
      <c r="S368" s="536">
        <f t="shared" si="197"/>
        <v>62.8</v>
      </c>
      <c r="T368" s="536">
        <f t="shared" si="197"/>
        <v>0.27</v>
      </c>
    </row>
    <row r="369" customHeight="1" spans="1:22">
      <c r="A369" s="300" t="s">
        <v>43</v>
      </c>
      <c r="B369" s="300"/>
      <c r="C369" s="301" t="s">
        <v>44</v>
      </c>
      <c r="D369" s="302" t="s">
        <v>45</v>
      </c>
      <c r="E369" s="303" t="s">
        <v>46</v>
      </c>
      <c r="F369" s="303" t="s">
        <v>46</v>
      </c>
      <c r="G369" s="303" t="s">
        <v>46</v>
      </c>
      <c r="H369" s="303" t="s">
        <v>46</v>
      </c>
      <c r="I369" s="303" t="s">
        <v>46</v>
      </c>
      <c r="J369" s="387" t="s">
        <v>45</v>
      </c>
      <c r="K369" s="388">
        <v>0.4</v>
      </c>
      <c r="L369" s="389">
        <v>0.4</v>
      </c>
      <c r="M369" s="389">
        <v>9.8</v>
      </c>
      <c r="N369" s="389">
        <v>44</v>
      </c>
      <c r="O369" s="390">
        <v>22</v>
      </c>
      <c r="P369" s="674">
        <v>0.4</v>
      </c>
      <c r="Q369" s="715">
        <v>0.4</v>
      </c>
      <c r="R369" s="716">
        <v>9.8</v>
      </c>
      <c r="S369" s="716">
        <v>44</v>
      </c>
      <c r="T369" s="609">
        <v>22</v>
      </c>
      <c r="V369" s="978"/>
    </row>
    <row r="370" customHeight="1" spans="1:20">
      <c r="A370" s="342"/>
      <c r="B370" s="924"/>
      <c r="C370" s="334" t="s">
        <v>47</v>
      </c>
      <c r="D370" s="341"/>
      <c r="E370" s="308"/>
      <c r="F370" s="307"/>
      <c r="G370" s="308"/>
      <c r="H370" s="309">
        <f>F370*$E$16/1000</f>
        <v>0</v>
      </c>
      <c r="I370" s="308"/>
      <c r="J370" s="539"/>
      <c r="K370" s="663">
        <f>K348+K363+K367+K368+K369</f>
        <v>34.8</v>
      </c>
      <c r="L370" s="663">
        <f t="shared" ref="L370:S370" si="198">L348+L363+L367+L368+L369</f>
        <v>27.55</v>
      </c>
      <c r="M370" s="663">
        <f t="shared" si="198"/>
        <v>54.63</v>
      </c>
      <c r="N370" s="663">
        <f t="shared" si="198"/>
        <v>457.55</v>
      </c>
      <c r="O370" s="663">
        <f t="shared" si="198"/>
        <v>23.61</v>
      </c>
      <c r="P370" s="663">
        <f t="shared" si="198"/>
        <v>35.8</v>
      </c>
      <c r="Q370" s="663">
        <f t="shared" si="198"/>
        <v>27.725</v>
      </c>
      <c r="R370" s="663">
        <f t="shared" si="198"/>
        <v>54.795</v>
      </c>
      <c r="S370" s="663">
        <f t="shared" si="198"/>
        <v>481.925</v>
      </c>
      <c r="T370" s="979">
        <f>SUM(T348:T369)</f>
        <v>23.61</v>
      </c>
    </row>
    <row r="371" customHeight="1" spans="1:20">
      <c r="A371" s="336"/>
      <c r="B371" s="925" t="s">
        <v>48</v>
      </c>
      <c r="C371" s="513"/>
      <c r="D371" s="316"/>
      <c r="E371" s="317"/>
      <c r="F371" s="318"/>
      <c r="G371" s="317"/>
      <c r="H371" s="319"/>
      <c r="I371" s="317"/>
      <c r="J371" s="396"/>
      <c r="K371" s="761"/>
      <c r="L371" s="742"/>
      <c r="M371" s="742"/>
      <c r="N371" s="742"/>
      <c r="O371" s="791"/>
      <c r="P371" s="792"/>
      <c r="Q371" s="827"/>
      <c r="R371" s="828"/>
      <c r="S371" s="828"/>
      <c r="T371" s="829"/>
    </row>
    <row r="372" customHeight="1" spans="1:20">
      <c r="A372" s="287" t="s">
        <v>49</v>
      </c>
      <c r="B372" s="287"/>
      <c r="C372" s="289" t="s">
        <v>245</v>
      </c>
      <c r="D372" s="295">
        <v>80</v>
      </c>
      <c r="E372" s="291"/>
      <c r="F372" s="292"/>
      <c r="G372" s="291"/>
      <c r="H372" s="293" t="e">
        <f t="shared" ref="H372" si="199">F372*$E$5/1000</f>
        <v>#REF!</v>
      </c>
      <c r="I372" s="291"/>
      <c r="J372" s="369">
        <v>100</v>
      </c>
      <c r="K372" s="401">
        <v>0.48</v>
      </c>
      <c r="L372" s="402">
        <v>0.12</v>
      </c>
      <c r="M372" s="402">
        <v>1.56</v>
      </c>
      <c r="N372" s="402">
        <v>8.4</v>
      </c>
      <c r="O372" s="403">
        <v>2.94</v>
      </c>
      <c r="P372" s="404">
        <f>K372*1.5</f>
        <v>0.72</v>
      </c>
      <c r="Q372" s="478">
        <f t="shared" ref="Q372" si="200">L372*1.5</f>
        <v>0.18</v>
      </c>
      <c r="R372" s="402">
        <f t="shared" ref="R372" si="201">M372*1.5</f>
        <v>2.34</v>
      </c>
      <c r="S372" s="402">
        <f t="shared" ref="S372" si="202">N372*1.5</f>
        <v>12.6</v>
      </c>
      <c r="T372" s="479">
        <f t="shared" ref="T372" si="203">O372*1.5</f>
        <v>4.41</v>
      </c>
    </row>
    <row r="373" hidden="1" customHeight="1" spans="1:20">
      <c r="A373" s="281"/>
      <c r="B373" s="288"/>
      <c r="C373" s="294" t="s">
        <v>151</v>
      </c>
      <c r="D373" s="290"/>
      <c r="E373" s="291"/>
      <c r="F373" s="291">
        <v>37.08</v>
      </c>
      <c r="G373" s="291">
        <v>36</v>
      </c>
      <c r="H373" s="291">
        <f t="shared" ref="H373:H375" si="204">F373*$E$26/1000</f>
        <v>0</v>
      </c>
      <c r="I373" s="291">
        <f>E372*D372/1000</f>
        <v>0</v>
      </c>
      <c r="J373" s="369"/>
      <c r="K373" s="401"/>
      <c r="L373" s="402"/>
      <c r="M373" s="402"/>
      <c r="N373" s="402"/>
      <c r="O373" s="403"/>
      <c r="P373" s="404"/>
      <c r="Q373" s="478"/>
      <c r="R373" s="402"/>
      <c r="S373" s="402"/>
      <c r="T373" s="479"/>
    </row>
    <row r="374" hidden="1" customHeight="1" spans="1:20">
      <c r="A374" s="745" t="s">
        <v>30</v>
      </c>
      <c r="B374" s="288"/>
      <c r="C374" s="294" t="s">
        <v>59</v>
      </c>
      <c r="D374" s="290"/>
      <c r="E374" s="291"/>
      <c r="F374" s="291">
        <v>14</v>
      </c>
      <c r="G374" s="291">
        <v>12</v>
      </c>
      <c r="H374" s="291">
        <f t="shared" si="204"/>
        <v>0</v>
      </c>
      <c r="I374" s="291" t="s">
        <v>74</v>
      </c>
      <c r="J374" s="369"/>
      <c r="K374" s="401"/>
      <c r="L374" s="402"/>
      <c r="M374" s="402"/>
      <c r="N374" s="402"/>
      <c r="O374" s="403"/>
      <c r="P374" s="404"/>
      <c r="Q374" s="478"/>
      <c r="R374" s="402"/>
      <c r="S374" s="402"/>
      <c r="T374" s="479"/>
    </row>
    <row r="375" hidden="1" customHeight="1" spans="1:20">
      <c r="A375" s="288"/>
      <c r="B375" s="745"/>
      <c r="C375" s="294" t="s">
        <v>208</v>
      </c>
      <c r="D375" s="290"/>
      <c r="E375" s="291"/>
      <c r="F375" s="291">
        <v>12</v>
      </c>
      <c r="G375" s="291">
        <v>12</v>
      </c>
      <c r="H375" s="291">
        <f t="shared" si="204"/>
        <v>0</v>
      </c>
      <c r="I375" s="291"/>
      <c r="J375" s="369"/>
      <c r="K375" s="401"/>
      <c r="L375" s="402"/>
      <c r="M375" s="402"/>
      <c r="N375" s="402"/>
      <c r="O375" s="403"/>
      <c r="P375" s="404"/>
      <c r="Q375" s="478"/>
      <c r="R375" s="402"/>
      <c r="S375" s="402"/>
      <c r="T375" s="479"/>
    </row>
    <row r="376" customHeight="1" spans="1:20">
      <c r="A376" s="287" t="s">
        <v>152</v>
      </c>
      <c r="B376" s="287"/>
      <c r="C376" s="289" t="s">
        <v>246</v>
      </c>
      <c r="D376" s="290">
        <v>250</v>
      </c>
      <c r="E376" s="291">
        <f>E372</f>
        <v>0</v>
      </c>
      <c r="F376" s="292"/>
      <c r="G376" s="291"/>
      <c r="H376" s="291">
        <f>F376*$E$24/1000</f>
        <v>0</v>
      </c>
      <c r="I376" s="291"/>
      <c r="J376" s="369">
        <v>250</v>
      </c>
      <c r="K376" s="401">
        <v>1.6</v>
      </c>
      <c r="L376" s="402">
        <v>3.4</v>
      </c>
      <c r="M376" s="402">
        <v>8.6</v>
      </c>
      <c r="N376" s="402">
        <v>172</v>
      </c>
      <c r="O376" s="403">
        <v>14.8</v>
      </c>
      <c r="P376" s="404">
        <f>K376*1.5</f>
        <v>2.4</v>
      </c>
      <c r="Q376" s="478">
        <f t="shared" ref="Q376" si="205">L376*1.5</f>
        <v>5.1</v>
      </c>
      <c r="R376" s="402">
        <f t="shared" ref="R376" si="206">M376*1.5</f>
        <v>12.9</v>
      </c>
      <c r="S376" s="402">
        <v>268</v>
      </c>
      <c r="T376" s="479">
        <f t="shared" ref="T376" si="207">O376*1.5</f>
        <v>22.2</v>
      </c>
    </row>
    <row r="377" hidden="1" customHeight="1" spans="1:20">
      <c r="A377" s="287" t="s">
        <v>154</v>
      </c>
      <c r="B377" s="287"/>
      <c r="C377" s="635" t="s">
        <v>103</v>
      </c>
      <c r="D377" s="636"/>
      <c r="E377" s="291"/>
      <c r="F377" s="525">
        <v>40</v>
      </c>
      <c r="G377" s="637">
        <v>32</v>
      </c>
      <c r="H377" s="511">
        <f t="shared" ref="H377:H383" si="208">F377*$E$29/1000</f>
        <v>0</v>
      </c>
      <c r="I377" s="291"/>
      <c r="J377" s="369"/>
      <c r="K377" s="401"/>
      <c r="L377" s="402"/>
      <c r="M377" s="402"/>
      <c r="N377" s="402"/>
      <c r="O377" s="403"/>
      <c r="P377" s="404"/>
      <c r="Q377" s="478"/>
      <c r="R377" s="402"/>
      <c r="S377" s="402"/>
      <c r="T377" s="479"/>
    </row>
    <row r="378" hidden="1" customHeight="1" spans="1:20">
      <c r="A378" s="287"/>
      <c r="B378" s="287"/>
      <c r="C378" s="294" t="s">
        <v>155</v>
      </c>
      <c r="D378" s="290"/>
      <c r="E378" s="291"/>
      <c r="F378" s="292">
        <v>30</v>
      </c>
      <c r="G378" s="291">
        <v>24</v>
      </c>
      <c r="H378" s="511">
        <f t="shared" si="208"/>
        <v>0</v>
      </c>
      <c r="I378" s="291"/>
      <c r="J378" s="369"/>
      <c r="K378" s="401"/>
      <c r="L378" s="402"/>
      <c r="M378" s="402"/>
      <c r="N378" s="402"/>
      <c r="O378" s="403"/>
      <c r="P378" s="404"/>
      <c r="Q378" s="478"/>
      <c r="R378" s="402"/>
      <c r="S378" s="402"/>
      <c r="T378" s="479"/>
    </row>
    <row r="379" hidden="1" customHeight="1" spans="1:20">
      <c r="A379" s="287"/>
      <c r="B379" s="287"/>
      <c r="C379" s="294" t="s">
        <v>137</v>
      </c>
      <c r="D379" s="290"/>
      <c r="E379" s="291"/>
      <c r="F379" s="292">
        <v>10</v>
      </c>
      <c r="G379" s="291">
        <v>8</v>
      </c>
      <c r="H379" s="511">
        <f t="shared" si="208"/>
        <v>0</v>
      </c>
      <c r="I379" s="291"/>
      <c r="J379" s="369"/>
      <c r="K379" s="401"/>
      <c r="L379" s="402"/>
      <c r="M379" s="402"/>
      <c r="N379" s="402"/>
      <c r="O379" s="403"/>
      <c r="P379" s="404"/>
      <c r="Q379" s="478"/>
      <c r="R379" s="402"/>
      <c r="S379" s="402"/>
      <c r="T379" s="479"/>
    </row>
    <row r="380" hidden="1" customHeight="1" spans="1:20">
      <c r="A380" s="287"/>
      <c r="B380" s="287"/>
      <c r="C380" s="294" t="s">
        <v>156</v>
      </c>
      <c r="D380" s="290"/>
      <c r="E380" s="291"/>
      <c r="F380" s="292">
        <v>10</v>
      </c>
      <c r="G380" s="291">
        <v>8</v>
      </c>
      <c r="H380" s="511">
        <f t="shared" si="208"/>
        <v>0</v>
      </c>
      <c r="I380" s="291">
        <f>D376*E376/1000</f>
        <v>0</v>
      </c>
      <c r="J380" s="369"/>
      <c r="K380" s="401"/>
      <c r="L380" s="402"/>
      <c r="M380" s="402"/>
      <c r="N380" s="402"/>
      <c r="O380" s="403"/>
      <c r="P380" s="404"/>
      <c r="Q380" s="478"/>
      <c r="R380" s="402"/>
      <c r="S380" s="402"/>
      <c r="T380" s="479"/>
    </row>
    <row r="381" hidden="1" customHeight="1" spans="1:20">
      <c r="A381" s="287"/>
      <c r="B381" s="287"/>
      <c r="C381" s="294" t="s">
        <v>157</v>
      </c>
      <c r="D381" s="290"/>
      <c r="E381" s="291"/>
      <c r="F381" s="292">
        <v>6</v>
      </c>
      <c r="G381" s="291">
        <v>6</v>
      </c>
      <c r="H381" s="511">
        <f t="shared" si="208"/>
        <v>0</v>
      </c>
      <c r="I381" s="291" t="s">
        <v>32</v>
      </c>
      <c r="J381" s="369"/>
      <c r="K381" s="405"/>
      <c r="L381" s="406"/>
      <c r="M381" s="406"/>
      <c r="N381" s="406"/>
      <c r="O381" s="407"/>
      <c r="P381" s="408"/>
      <c r="Q381" s="482"/>
      <c r="R381" s="406"/>
      <c r="S381" s="406"/>
      <c r="T381" s="980"/>
    </row>
    <row r="382" hidden="1" customHeight="1" spans="1:20">
      <c r="A382" s="287"/>
      <c r="B382" s="287"/>
      <c r="C382" s="294" t="s">
        <v>24</v>
      </c>
      <c r="D382" s="290"/>
      <c r="E382" s="291"/>
      <c r="F382" s="292">
        <v>4</v>
      </c>
      <c r="G382" s="291">
        <v>4</v>
      </c>
      <c r="H382" s="511">
        <f t="shared" si="208"/>
        <v>0</v>
      </c>
      <c r="I382" s="291"/>
      <c r="J382" s="369"/>
      <c r="K382" s="405"/>
      <c r="L382" s="406"/>
      <c r="M382" s="406"/>
      <c r="N382" s="406"/>
      <c r="O382" s="407"/>
      <c r="P382" s="408"/>
      <c r="Q382" s="482"/>
      <c r="R382" s="406"/>
      <c r="S382" s="406"/>
      <c r="T382" s="980"/>
    </row>
    <row r="383" hidden="1" customHeight="1" spans="1:20">
      <c r="A383" s="287"/>
      <c r="B383" s="287"/>
      <c r="C383" s="294" t="s">
        <v>33</v>
      </c>
      <c r="D383" s="290"/>
      <c r="E383" s="291"/>
      <c r="F383" s="292">
        <v>2</v>
      </c>
      <c r="G383" s="291">
        <v>2</v>
      </c>
      <c r="H383" s="511">
        <f t="shared" si="208"/>
        <v>0</v>
      </c>
      <c r="I383" s="291"/>
      <c r="J383" s="369"/>
      <c r="K383" s="405"/>
      <c r="L383" s="406"/>
      <c r="M383" s="406"/>
      <c r="N383" s="406"/>
      <c r="O383" s="407"/>
      <c r="P383" s="408"/>
      <c r="Q383" s="482"/>
      <c r="R383" s="406"/>
      <c r="S383" s="406"/>
      <c r="T383" s="980"/>
    </row>
    <row r="384" hidden="1" customHeight="1" spans="1:20">
      <c r="A384" s="287"/>
      <c r="B384" s="287"/>
      <c r="C384" s="294" t="s">
        <v>109</v>
      </c>
      <c r="D384" s="325"/>
      <c r="E384" s="326"/>
      <c r="F384" s="291">
        <v>21.26</v>
      </c>
      <c r="G384" s="291">
        <v>16.1</v>
      </c>
      <c r="H384" s="511"/>
      <c r="I384" s="291"/>
      <c r="J384" s="369"/>
      <c r="K384" s="405"/>
      <c r="L384" s="406"/>
      <c r="M384" s="406"/>
      <c r="N384" s="406"/>
      <c r="O384" s="407"/>
      <c r="P384" s="408"/>
      <c r="Q384" s="482"/>
      <c r="R384" s="406"/>
      <c r="S384" s="406"/>
      <c r="T384" s="980"/>
    </row>
    <row r="385" hidden="1" customHeight="1" spans="1:20">
      <c r="A385" s="287"/>
      <c r="B385" s="287"/>
      <c r="C385" s="294" t="s">
        <v>158</v>
      </c>
      <c r="D385" s="290"/>
      <c r="E385" s="291"/>
      <c r="F385" s="292">
        <v>160</v>
      </c>
      <c r="G385" s="291">
        <v>160</v>
      </c>
      <c r="H385" s="511">
        <f t="shared" ref="H385:H386" si="209">F385*$E$29/1000</f>
        <v>0</v>
      </c>
      <c r="I385" s="291"/>
      <c r="J385" s="369"/>
      <c r="K385" s="405"/>
      <c r="L385" s="406"/>
      <c r="M385" s="406"/>
      <c r="N385" s="406"/>
      <c r="O385" s="407"/>
      <c r="P385" s="408"/>
      <c r="Q385" s="482"/>
      <c r="R385" s="406"/>
      <c r="S385" s="406"/>
      <c r="T385" s="980"/>
    </row>
    <row r="386" hidden="1" customHeight="1" spans="1:20">
      <c r="A386" s="287"/>
      <c r="B386" s="287"/>
      <c r="C386" s="294" t="s">
        <v>110</v>
      </c>
      <c r="D386" s="290"/>
      <c r="E386" s="291"/>
      <c r="F386" s="292">
        <v>4</v>
      </c>
      <c r="G386" s="291">
        <v>4</v>
      </c>
      <c r="H386" s="511">
        <f t="shared" si="209"/>
        <v>0</v>
      </c>
      <c r="I386" s="291"/>
      <c r="J386" s="369"/>
      <c r="K386" s="405"/>
      <c r="L386" s="406"/>
      <c r="M386" s="406"/>
      <c r="N386" s="406"/>
      <c r="O386" s="407"/>
      <c r="P386" s="408"/>
      <c r="Q386" s="482"/>
      <c r="R386" s="406"/>
      <c r="S386" s="406"/>
      <c r="T386" s="980"/>
    </row>
    <row r="387" customHeight="1" spans="1:20">
      <c r="A387" s="981" t="s">
        <v>62</v>
      </c>
      <c r="B387" s="288"/>
      <c r="C387" s="289" t="s">
        <v>247</v>
      </c>
      <c r="D387" s="290">
        <v>100</v>
      </c>
      <c r="E387" s="291">
        <f>E376</f>
        <v>0</v>
      </c>
      <c r="F387" s="292"/>
      <c r="G387" s="291"/>
      <c r="H387" s="291">
        <f t="shared" ref="H387" si="210">F387*$E$33/1000</f>
        <v>0</v>
      </c>
      <c r="I387" s="291"/>
      <c r="J387" s="369">
        <v>100</v>
      </c>
      <c r="K387" s="401">
        <v>18.3</v>
      </c>
      <c r="L387" s="402">
        <v>14.5</v>
      </c>
      <c r="M387" s="402">
        <v>11.6</v>
      </c>
      <c r="N387" s="402">
        <v>325</v>
      </c>
      <c r="O387" s="403">
        <v>0</v>
      </c>
      <c r="P387" s="404">
        <v>22.3</v>
      </c>
      <c r="Q387" s="478">
        <f t="shared" ref="Q387" si="211">L387*1.5</f>
        <v>21.75</v>
      </c>
      <c r="R387" s="402">
        <f t="shared" ref="R387" si="212">M387*1.5</f>
        <v>17.4</v>
      </c>
      <c r="S387" s="402">
        <f t="shared" ref="S387" si="213">N387*1.5</f>
        <v>487.5</v>
      </c>
      <c r="T387" s="479">
        <f t="shared" ref="T387" si="214">O387*1.5</f>
        <v>0</v>
      </c>
    </row>
    <row r="388" hidden="1" customHeight="1" spans="1:20">
      <c r="A388" s="981" t="s">
        <v>248</v>
      </c>
      <c r="B388" s="288"/>
      <c r="C388" s="294" t="s">
        <v>249</v>
      </c>
      <c r="D388" s="325"/>
      <c r="E388" s="326"/>
      <c r="F388" s="292">
        <v>77.37</v>
      </c>
      <c r="G388" s="291">
        <v>75</v>
      </c>
      <c r="H388" s="511" t="e">
        <f>F388*#REF!/1000</f>
        <v>#REF!</v>
      </c>
      <c r="I388" s="291"/>
      <c r="J388" s="369"/>
      <c r="K388" s="993"/>
      <c r="L388" s="799"/>
      <c r="M388" s="799"/>
      <c r="N388" s="799"/>
      <c r="O388" s="797"/>
      <c r="P388" s="994"/>
      <c r="Q388" s="832"/>
      <c r="R388" s="799"/>
      <c r="S388" s="799"/>
      <c r="T388" s="833"/>
    </row>
    <row r="389" hidden="1" customHeight="1" spans="1:20">
      <c r="A389" s="981" t="s">
        <v>30</v>
      </c>
      <c r="B389" s="288"/>
      <c r="C389" s="294" t="s">
        <v>79</v>
      </c>
      <c r="D389" s="290"/>
      <c r="E389" s="291"/>
      <c r="F389" s="292">
        <v>6.25</v>
      </c>
      <c r="G389" s="291">
        <v>6.25</v>
      </c>
      <c r="H389" s="291" t="e">
        <f>F389*#REF!/1000</f>
        <v>#REF!</v>
      </c>
      <c r="I389" s="291"/>
      <c r="J389" s="369"/>
      <c r="K389" s="401"/>
      <c r="L389" s="402"/>
      <c r="M389" s="402"/>
      <c r="N389" s="402"/>
      <c r="O389" s="403"/>
      <c r="P389" s="404"/>
      <c r="Q389" s="478"/>
      <c r="R389" s="402"/>
      <c r="S389" s="402"/>
      <c r="T389" s="479"/>
    </row>
    <row r="390" hidden="1" customHeight="1" spans="1:20">
      <c r="A390" s="288" t="s">
        <v>250</v>
      </c>
      <c r="B390" s="288"/>
      <c r="C390" s="294" t="s">
        <v>59</v>
      </c>
      <c r="D390" s="290"/>
      <c r="E390" s="291"/>
      <c r="F390" s="292">
        <v>7.5</v>
      </c>
      <c r="G390" s="291">
        <v>6.25</v>
      </c>
      <c r="H390" s="291" t="e">
        <f>F390*#REF!/1000</f>
        <v>#REF!</v>
      </c>
      <c r="I390" s="291">
        <f>D387*E387/1000</f>
        <v>0</v>
      </c>
      <c r="J390" s="369"/>
      <c r="K390" s="401"/>
      <c r="L390" s="402"/>
      <c r="M390" s="402"/>
      <c r="N390" s="402"/>
      <c r="O390" s="403"/>
      <c r="P390" s="404"/>
      <c r="Q390" s="478"/>
      <c r="R390" s="402"/>
      <c r="S390" s="402"/>
      <c r="T390" s="479"/>
    </row>
    <row r="391" hidden="1" customHeight="1" spans="1:20">
      <c r="A391" s="288"/>
      <c r="B391" s="288"/>
      <c r="C391" s="294" t="s">
        <v>119</v>
      </c>
      <c r="D391" s="290"/>
      <c r="E391" s="291"/>
      <c r="F391" s="292">
        <v>5</v>
      </c>
      <c r="G391" s="291">
        <v>5</v>
      </c>
      <c r="H391" s="291" t="e">
        <f>F391*#REF!/1000</f>
        <v>#REF!</v>
      </c>
      <c r="I391" s="291" t="s">
        <v>74</v>
      </c>
      <c r="J391" s="369"/>
      <c r="K391" s="401"/>
      <c r="L391" s="402"/>
      <c r="M391" s="402"/>
      <c r="N391" s="402"/>
      <c r="O391" s="403"/>
      <c r="P391" s="404"/>
      <c r="Q391" s="478"/>
      <c r="R391" s="402"/>
      <c r="S391" s="402"/>
      <c r="T391" s="479"/>
    </row>
    <row r="392" hidden="1" customHeight="1" spans="1:20">
      <c r="A392" s="288"/>
      <c r="B392" s="288"/>
      <c r="C392" s="294" t="s">
        <v>25</v>
      </c>
      <c r="D392" s="290"/>
      <c r="E392" s="291"/>
      <c r="F392" s="292">
        <v>75.25</v>
      </c>
      <c r="G392" s="291">
        <v>76.25</v>
      </c>
      <c r="H392" s="291" t="e">
        <f>F392*#REF!/1000</f>
        <v>#REF!</v>
      </c>
      <c r="I392" s="291"/>
      <c r="J392" s="369"/>
      <c r="K392" s="401"/>
      <c r="L392" s="402"/>
      <c r="M392" s="402"/>
      <c r="N392" s="402"/>
      <c r="O392" s="403"/>
      <c r="P392" s="404"/>
      <c r="Q392" s="478"/>
      <c r="R392" s="402"/>
      <c r="S392" s="402"/>
      <c r="T392" s="479"/>
    </row>
    <row r="393" hidden="1" customHeight="1" spans="1:20">
      <c r="A393" s="288"/>
      <c r="B393" s="288"/>
      <c r="C393" s="294" t="s">
        <v>157</v>
      </c>
      <c r="D393" s="295"/>
      <c r="E393" s="291"/>
      <c r="F393" s="292">
        <v>5</v>
      </c>
      <c r="G393" s="291">
        <v>5</v>
      </c>
      <c r="H393" s="291" t="e">
        <f>F393*#REF!/1000</f>
        <v>#REF!</v>
      </c>
      <c r="I393" s="291"/>
      <c r="J393" s="369"/>
      <c r="K393" s="401"/>
      <c r="L393" s="402"/>
      <c r="M393" s="402"/>
      <c r="N393" s="402"/>
      <c r="O393" s="403"/>
      <c r="P393" s="404"/>
      <c r="Q393" s="478"/>
      <c r="R393" s="402"/>
      <c r="S393" s="402"/>
      <c r="T393" s="479"/>
    </row>
    <row r="394" hidden="1" customHeight="1" spans="1:20">
      <c r="A394" s="288"/>
      <c r="B394" s="288"/>
      <c r="C394" s="294" t="s">
        <v>235</v>
      </c>
      <c r="D394" s="295"/>
      <c r="E394" s="291"/>
      <c r="F394" s="292">
        <v>4.2</v>
      </c>
      <c r="G394" s="291">
        <v>3</v>
      </c>
      <c r="H394" s="291" t="e">
        <f>F394*#REF!/1000</f>
        <v>#REF!</v>
      </c>
      <c r="I394" s="291"/>
      <c r="J394" s="369"/>
      <c r="K394" s="401"/>
      <c r="L394" s="402"/>
      <c r="M394" s="402"/>
      <c r="N394" s="402"/>
      <c r="O394" s="403"/>
      <c r="P394" s="404"/>
      <c r="Q394" s="478"/>
      <c r="R394" s="402"/>
      <c r="S394" s="402"/>
      <c r="T394" s="479"/>
    </row>
    <row r="395" customHeight="1" spans="1:20">
      <c r="A395" s="288" t="s">
        <v>251</v>
      </c>
      <c r="B395" s="288"/>
      <c r="C395" s="289" t="s">
        <v>252</v>
      </c>
      <c r="D395" s="290">
        <v>150</v>
      </c>
      <c r="E395" s="291">
        <f>E387</f>
        <v>0</v>
      </c>
      <c r="F395" s="292"/>
      <c r="G395" s="291"/>
      <c r="H395" s="291">
        <f>F395*$E$54/1000</f>
        <v>0</v>
      </c>
      <c r="I395" s="291"/>
      <c r="J395" s="369">
        <v>180</v>
      </c>
      <c r="K395" s="401">
        <v>6.15</v>
      </c>
      <c r="L395" s="402">
        <v>5.55</v>
      </c>
      <c r="M395" s="402">
        <v>24</v>
      </c>
      <c r="N395" s="402">
        <v>167</v>
      </c>
      <c r="O395" s="403">
        <v>20.62</v>
      </c>
      <c r="P395" s="411">
        <v>7.5</v>
      </c>
      <c r="Q395" s="484">
        <f t="shared" ref="Q395" si="215">L395*1.6</f>
        <v>8.88</v>
      </c>
      <c r="R395" s="485">
        <f t="shared" ref="R395" si="216">M395*1.6</f>
        <v>38.4</v>
      </c>
      <c r="S395" s="485">
        <f t="shared" ref="S395" si="217">N395*1.6</f>
        <v>267.2</v>
      </c>
      <c r="T395" s="830">
        <f t="shared" ref="T395" si="218">O395*1.6</f>
        <v>32.992</v>
      </c>
    </row>
    <row r="396" hidden="1" customHeight="1" spans="1:20">
      <c r="A396" s="288" t="s">
        <v>253</v>
      </c>
      <c r="B396" s="288"/>
      <c r="C396" s="294" t="s">
        <v>57</v>
      </c>
      <c r="D396" s="290"/>
      <c r="E396" s="291"/>
      <c r="F396" s="291">
        <v>171</v>
      </c>
      <c r="G396" s="291">
        <v>128.25</v>
      </c>
      <c r="H396" s="291">
        <f t="shared" ref="H396:H398" si="219">F396*$E$54/1000</f>
        <v>0</v>
      </c>
      <c r="I396" s="291">
        <f>D395*E395/1000</f>
        <v>0</v>
      </c>
      <c r="J396" s="369"/>
      <c r="K396" s="401"/>
      <c r="L396" s="402"/>
      <c r="M396" s="402"/>
      <c r="N396" s="402"/>
      <c r="O396" s="403"/>
      <c r="P396" s="404"/>
      <c r="Q396" s="478"/>
      <c r="R396" s="402"/>
      <c r="S396" s="402"/>
      <c r="T396" s="479"/>
    </row>
    <row r="397" hidden="1" customHeight="1" spans="1:20">
      <c r="A397" s="288"/>
      <c r="B397" s="288"/>
      <c r="C397" s="294" t="s">
        <v>31</v>
      </c>
      <c r="D397" s="290"/>
      <c r="E397" s="291"/>
      <c r="F397" s="291">
        <v>22.5</v>
      </c>
      <c r="G397" s="291">
        <v>22.5</v>
      </c>
      <c r="H397" s="291">
        <f t="shared" si="219"/>
        <v>0</v>
      </c>
      <c r="I397" s="291" t="s">
        <v>74</v>
      </c>
      <c r="J397" s="369"/>
      <c r="K397" s="401"/>
      <c r="L397" s="402"/>
      <c r="M397" s="402"/>
      <c r="N397" s="402"/>
      <c r="O397" s="403"/>
      <c r="P397" s="404"/>
      <c r="Q397" s="478"/>
      <c r="R397" s="402"/>
      <c r="S397" s="402"/>
      <c r="T397" s="479"/>
    </row>
    <row r="398" hidden="1" customHeight="1" spans="1:20">
      <c r="A398" s="288"/>
      <c r="B398" s="288"/>
      <c r="C398" s="294" t="s">
        <v>24</v>
      </c>
      <c r="D398" s="290"/>
      <c r="E398" s="291"/>
      <c r="F398" s="291">
        <v>4.5</v>
      </c>
      <c r="G398" s="292">
        <v>4.5</v>
      </c>
      <c r="H398" s="291">
        <f t="shared" si="219"/>
        <v>0</v>
      </c>
      <c r="I398" s="291"/>
      <c r="J398" s="369"/>
      <c r="K398" s="401"/>
      <c r="L398" s="402"/>
      <c r="M398" s="402"/>
      <c r="N398" s="402"/>
      <c r="O398" s="403"/>
      <c r="P398" s="404"/>
      <c r="Q398" s="478"/>
      <c r="R398" s="402"/>
      <c r="S398" s="402"/>
      <c r="T398" s="479"/>
    </row>
    <row r="399" customHeight="1" spans="1:20">
      <c r="A399" s="287" t="s">
        <v>123</v>
      </c>
      <c r="B399" s="287"/>
      <c r="C399" s="296" t="s">
        <v>124</v>
      </c>
      <c r="D399" s="982">
        <v>200</v>
      </c>
      <c r="E399" s="905"/>
      <c r="F399" s="906"/>
      <c r="G399" s="905"/>
      <c r="H399" s="907"/>
      <c r="I399" s="995"/>
      <c r="J399" s="996">
        <v>200</v>
      </c>
      <c r="K399" s="377">
        <v>0</v>
      </c>
      <c r="L399" s="161">
        <v>0</v>
      </c>
      <c r="M399" s="161">
        <v>42.2</v>
      </c>
      <c r="N399" s="161">
        <v>162</v>
      </c>
      <c r="O399" s="378">
        <v>1.4</v>
      </c>
      <c r="P399" s="379">
        <v>0</v>
      </c>
      <c r="Q399" s="468">
        <v>0</v>
      </c>
      <c r="R399" s="161">
        <v>42.2</v>
      </c>
      <c r="S399" s="161">
        <v>162</v>
      </c>
      <c r="T399" s="709">
        <v>1.4</v>
      </c>
    </row>
    <row r="400" hidden="1" customHeight="1" spans="1:20">
      <c r="A400" s="287" t="s">
        <v>55</v>
      </c>
      <c r="B400" s="287"/>
      <c r="C400" s="294" t="s">
        <v>82</v>
      </c>
      <c r="D400" s="295"/>
      <c r="E400" s="291"/>
      <c r="F400" s="292">
        <v>25</v>
      </c>
      <c r="G400" s="291">
        <v>25</v>
      </c>
      <c r="H400" s="293">
        <f t="shared" ref="H400:H402" si="220">F400*$E$48/1000</f>
        <v>0</v>
      </c>
      <c r="I400" s="291"/>
      <c r="J400" s="369"/>
      <c r="K400" s="401"/>
      <c r="L400" s="402"/>
      <c r="M400" s="402"/>
      <c r="N400" s="402"/>
      <c r="O400" s="403"/>
      <c r="P400" s="404"/>
      <c r="Q400" s="478"/>
      <c r="R400" s="402"/>
      <c r="S400" s="402"/>
      <c r="T400" s="479"/>
    </row>
    <row r="401" hidden="1" customHeight="1" spans="1:20">
      <c r="A401" s="287" t="s">
        <v>30</v>
      </c>
      <c r="B401" s="287"/>
      <c r="C401" s="294" t="s">
        <v>33</v>
      </c>
      <c r="D401" s="295"/>
      <c r="E401" s="291"/>
      <c r="F401" s="292">
        <v>12</v>
      </c>
      <c r="G401" s="291">
        <v>12</v>
      </c>
      <c r="H401" s="293">
        <f t="shared" si="220"/>
        <v>0</v>
      </c>
      <c r="I401" s="291">
        <f>D399*E399/1000</f>
        <v>0</v>
      </c>
      <c r="J401" s="369"/>
      <c r="K401" s="401"/>
      <c r="L401" s="402"/>
      <c r="M401" s="402"/>
      <c r="N401" s="402"/>
      <c r="O401" s="403"/>
      <c r="P401" s="404"/>
      <c r="Q401" s="478"/>
      <c r="R401" s="402"/>
      <c r="S401" s="402"/>
      <c r="T401" s="479"/>
    </row>
    <row r="402" hidden="1" customHeight="1" spans="1:20">
      <c r="A402" s="287"/>
      <c r="B402" s="287"/>
      <c r="C402" s="294" t="s">
        <v>25</v>
      </c>
      <c r="D402" s="295"/>
      <c r="E402" s="291"/>
      <c r="F402" s="292">
        <v>200</v>
      </c>
      <c r="G402" s="291">
        <v>200</v>
      </c>
      <c r="H402" s="293">
        <f t="shared" si="220"/>
        <v>0</v>
      </c>
      <c r="I402" s="291" t="s">
        <v>32</v>
      </c>
      <c r="J402" s="369"/>
      <c r="K402" s="401"/>
      <c r="L402" s="402"/>
      <c r="M402" s="402"/>
      <c r="N402" s="402"/>
      <c r="O402" s="403"/>
      <c r="P402" s="404"/>
      <c r="Q402" s="478"/>
      <c r="R402" s="402"/>
      <c r="S402" s="402"/>
      <c r="T402" s="479"/>
    </row>
    <row r="403" customHeight="1" spans="1:20">
      <c r="A403" s="287" t="s">
        <v>42</v>
      </c>
      <c r="B403" s="287"/>
      <c r="C403" s="289" t="s">
        <v>84</v>
      </c>
      <c r="D403" s="295">
        <v>40</v>
      </c>
      <c r="E403" s="291"/>
      <c r="F403" s="292">
        <v>50</v>
      </c>
      <c r="G403" s="291">
        <v>50</v>
      </c>
      <c r="H403" s="293" t="e">
        <f t="shared" ref="H403:H404" si="221">F403*$E$5/1000</f>
        <v>#REF!</v>
      </c>
      <c r="I403" s="291"/>
      <c r="J403" s="369">
        <v>60</v>
      </c>
      <c r="K403" s="401">
        <v>2.8</v>
      </c>
      <c r="L403" s="402">
        <v>0.51</v>
      </c>
      <c r="M403" s="402">
        <v>6.5</v>
      </c>
      <c r="N403" s="402">
        <v>90</v>
      </c>
      <c r="O403" s="403">
        <v>0</v>
      </c>
      <c r="P403" s="404">
        <f>K403*1.5</f>
        <v>4.2</v>
      </c>
      <c r="Q403" s="478">
        <f t="shared" ref="Q403:Q404" si="222">L403*1.5</f>
        <v>0.765</v>
      </c>
      <c r="R403" s="402">
        <f t="shared" ref="R403:R404" si="223">M403*1.5</f>
        <v>9.75</v>
      </c>
      <c r="S403" s="402">
        <f t="shared" ref="S403:S404" si="224">N403*1.5</f>
        <v>135</v>
      </c>
      <c r="T403" s="479">
        <f t="shared" ref="T403:T404" si="225">O403*1.5</f>
        <v>0</v>
      </c>
    </row>
    <row r="404" customHeight="1" spans="1:20">
      <c r="A404" s="300" t="s">
        <v>42</v>
      </c>
      <c r="B404" s="300"/>
      <c r="C404" s="301" t="s">
        <v>37</v>
      </c>
      <c r="D404" s="331">
        <v>20</v>
      </c>
      <c r="E404" s="332"/>
      <c r="F404" s="303">
        <v>50</v>
      </c>
      <c r="G404" s="332">
        <v>50</v>
      </c>
      <c r="H404" s="333" t="e">
        <f t="shared" si="221"/>
        <v>#REF!</v>
      </c>
      <c r="I404" s="414"/>
      <c r="J404" s="415">
        <v>30</v>
      </c>
      <c r="K404" s="416">
        <v>4.1</v>
      </c>
      <c r="L404" s="417">
        <v>0.7</v>
      </c>
      <c r="M404" s="417">
        <v>4.6</v>
      </c>
      <c r="N404" s="417">
        <v>97.5</v>
      </c>
      <c r="O404" s="418">
        <v>0</v>
      </c>
      <c r="P404" s="802">
        <f>K404*1.5</f>
        <v>6.15</v>
      </c>
      <c r="Q404" s="834">
        <f t="shared" si="222"/>
        <v>1.05</v>
      </c>
      <c r="R404" s="493">
        <f t="shared" si="223"/>
        <v>6.9</v>
      </c>
      <c r="S404" s="493">
        <f t="shared" si="224"/>
        <v>146.25</v>
      </c>
      <c r="T404" s="835">
        <f t="shared" si="225"/>
        <v>0</v>
      </c>
    </row>
    <row r="405" customHeight="1" spans="1:20">
      <c r="A405" s="342"/>
      <c r="B405" s="850"/>
      <c r="C405" s="334" t="s">
        <v>47</v>
      </c>
      <c r="D405" s="643"/>
      <c r="E405" s="308"/>
      <c r="F405" s="307"/>
      <c r="G405" s="308"/>
      <c r="H405" s="308"/>
      <c r="I405" s="308"/>
      <c r="J405" s="539"/>
      <c r="K405" s="434">
        <f>SUM(K372:K404)</f>
        <v>33.43</v>
      </c>
      <c r="L405" s="434">
        <f t="shared" ref="L405:T405" si="226">SUM(L372:L404)</f>
        <v>24.78</v>
      </c>
      <c r="M405" s="434">
        <f t="shared" si="226"/>
        <v>99.06</v>
      </c>
      <c r="N405" s="434">
        <f t="shared" si="226"/>
        <v>1021.9</v>
      </c>
      <c r="O405" s="997">
        <f t="shared" si="226"/>
        <v>39.76</v>
      </c>
      <c r="P405" s="437">
        <f t="shared" si="226"/>
        <v>43.27</v>
      </c>
      <c r="Q405" s="770">
        <f t="shared" si="226"/>
        <v>37.725</v>
      </c>
      <c r="R405" s="434">
        <f t="shared" si="226"/>
        <v>129.89</v>
      </c>
      <c r="S405" s="434">
        <f t="shared" si="226"/>
        <v>1478.55</v>
      </c>
      <c r="T405" s="437">
        <f t="shared" si="226"/>
        <v>61.002</v>
      </c>
    </row>
    <row r="406" customHeight="1" spans="1:20">
      <c r="A406" s="336"/>
      <c r="B406" s="512" t="s">
        <v>85</v>
      </c>
      <c r="C406" s="983"/>
      <c r="D406" s="640"/>
      <c r="E406" s="317"/>
      <c r="F406" s="318"/>
      <c r="G406" s="317"/>
      <c r="H406" s="317"/>
      <c r="I406" s="317"/>
      <c r="J406" s="396"/>
      <c r="K406" s="761"/>
      <c r="L406" s="998"/>
      <c r="M406" s="998"/>
      <c r="N406" s="998"/>
      <c r="O406" s="999"/>
      <c r="P406" s="760"/>
      <c r="Q406" s="998"/>
      <c r="R406" s="998"/>
      <c r="S406" s="998"/>
      <c r="T406" s="764"/>
    </row>
    <row r="407" customHeight="1" spans="1:20">
      <c r="A407" s="288" t="s">
        <v>168</v>
      </c>
      <c r="B407" s="288"/>
      <c r="C407" s="289" t="s">
        <v>254</v>
      </c>
      <c r="D407" s="290">
        <v>200</v>
      </c>
      <c r="E407" s="291">
        <v>200</v>
      </c>
      <c r="F407" s="291">
        <v>200</v>
      </c>
      <c r="G407" s="291">
        <v>200</v>
      </c>
      <c r="H407" s="291">
        <v>200</v>
      </c>
      <c r="I407" s="291">
        <v>200</v>
      </c>
      <c r="J407" s="369">
        <v>200</v>
      </c>
      <c r="K407" s="409">
        <v>6.6</v>
      </c>
      <c r="L407" s="412">
        <v>5</v>
      </c>
      <c r="M407" s="412">
        <v>10.8</v>
      </c>
      <c r="N407" s="412">
        <v>104</v>
      </c>
      <c r="O407" s="413">
        <v>0.2</v>
      </c>
      <c r="P407" s="410">
        <f>K407</f>
        <v>6.6</v>
      </c>
      <c r="Q407" s="410">
        <f t="shared" ref="Q407:T407" si="227">L407</f>
        <v>5</v>
      </c>
      <c r="R407" s="410">
        <f t="shared" si="227"/>
        <v>10.8</v>
      </c>
      <c r="S407" s="410">
        <f t="shared" si="227"/>
        <v>104</v>
      </c>
      <c r="T407" s="410">
        <f t="shared" si="227"/>
        <v>0.2</v>
      </c>
    </row>
    <row r="408" customHeight="1" spans="1:20">
      <c r="A408" s="300" t="s">
        <v>87</v>
      </c>
      <c r="B408" s="300"/>
      <c r="C408" s="301" t="s">
        <v>88</v>
      </c>
      <c r="D408" s="302">
        <v>40</v>
      </c>
      <c r="E408" s="332"/>
      <c r="F408" s="303">
        <v>20</v>
      </c>
      <c r="G408" s="332"/>
      <c r="H408" s="333"/>
      <c r="I408" s="332"/>
      <c r="J408" s="415">
        <v>40</v>
      </c>
      <c r="K408" s="429">
        <v>1.5</v>
      </c>
      <c r="L408" s="430">
        <v>1.9</v>
      </c>
      <c r="M408" s="402">
        <v>34.8</v>
      </c>
      <c r="N408" s="430">
        <v>140</v>
      </c>
      <c r="O408" s="810"/>
      <c r="P408" s="1000">
        <v>1.5</v>
      </c>
      <c r="Q408" s="1005">
        <v>1.9</v>
      </c>
      <c r="R408" s="402">
        <v>34.8</v>
      </c>
      <c r="S408" s="430">
        <v>140</v>
      </c>
      <c r="T408" s="970"/>
    </row>
    <row r="409" customHeight="1" spans="1:20">
      <c r="A409" s="342"/>
      <c r="B409" s="342"/>
      <c r="C409" s="334" t="s">
        <v>47</v>
      </c>
      <c r="D409" s="341"/>
      <c r="E409" s="308"/>
      <c r="F409" s="307"/>
      <c r="G409" s="308"/>
      <c r="H409" s="309"/>
      <c r="I409" s="308"/>
      <c r="J409" s="539"/>
      <c r="K409" s="945">
        <f>SUM(K407:K408)</f>
        <v>8.1</v>
      </c>
      <c r="L409" s="945">
        <f t="shared" ref="L409:T409" si="228">SUM(L407:L408)</f>
        <v>6.9</v>
      </c>
      <c r="M409" s="945">
        <f t="shared" si="228"/>
        <v>45.6</v>
      </c>
      <c r="N409" s="945">
        <f t="shared" si="228"/>
        <v>244</v>
      </c>
      <c r="O409" s="1001">
        <f t="shared" si="228"/>
        <v>0.2</v>
      </c>
      <c r="P409" s="972">
        <f t="shared" si="228"/>
        <v>8.1</v>
      </c>
      <c r="Q409" s="1006">
        <f t="shared" si="228"/>
        <v>6.9</v>
      </c>
      <c r="R409" s="945">
        <f t="shared" si="228"/>
        <v>45.6</v>
      </c>
      <c r="S409" s="945">
        <f t="shared" si="228"/>
        <v>244</v>
      </c>
      <c r="T409" s="972">
        <f t="shared" si="228"/>
        <v>0.2</v>
      </c>
    </row>
    <row r="410" customHeight="1" spans="1:20">
      <c r="A410" s="342"/>
      <c r="B410" s="342"/>
      <c r="C410" s="343" t="s">
        <v>255</v>
      </c>
      <c r="D410" s="344"/>
      <c r="E410" s="345"/>
      <c r="F410" s="345"/>
      <c r="G410" s="345"/>
      <c r="H410" s="345"/>
      <c r="I410" s="345"/>
      <c r="J410" s="438"/>
      <c r="K410" s="663">
        <f t="shared" ref="K410:T410" si="229">K409+K405+K370</f>
        <v>76.33</v>
      </c>
      <c r="L410" s="663">
        <f t="shared" si="229"/>
        <v>59.23</v>
      </c>
      <c r="M410" s="663">
        <f t="shared" si="229"/>
        <v>199.29</v>
      </c>
      <c r="N410" s="663">
        <f t="shared" si="229"/>
        <v>1723.45</v>
      </c>
      <c r="O410" s="692">
        <f t="shared" si="229"/>
        <v>63.57</v>
      </c>
      <c r="P410" s="693">
        <f t="shared" si="229"/>
        <v>87.17</v>
      </c>
      <c r="Q410" s="731">
        <f t="shared" si="229"/>
        <v>72.35</v>
      </c>
      <c r="R410" s="663">
        <f t="shared" si="229"/>
        <v>230.285</v>
      </c>
      <c r="S410" s="663">
        <f t="shared" si="229"/>
        <v>2204.475</v>
      </c>
      <c r="T410" s="693">
        <f t="shared" si="229"/>
        <v>84.812</v>
      </c>
    </row>
    <row r="411" ht="18" customHeight="1" spans="1:20">
      <c r="A411" s="645"/>
      <c r="B411" s="645"/>
      <c r="C411" s="646"/>
      <c r="D411" s="647" t="s">
        <v>256</v>
      </c>
      <c r="E411" s="984" t="s">
        <v>256</v>
      </c>
      <c r="F411" s="648"/>
      <c r="G411" s="648"/>
      <c r="H411" s="649"/>
      <c r="I411" s="648"/>
      <c r="J411" s="694"/>
      <c r="K411" s="954"/>
      <c r="L411" s="955"/>
      <c r="M411" s="955"/>
      <c r="N411" s="955"/>
      <c r="O411" s="956"/>
      <c r="P411" s="957"/>
      <c r="Q411" s="974"/>
      <c r="R411" s="975"/>
      <c r="S411" s="975"/>
      <c r="T411" s="976"/>
    </row>
    <row r="412" ht="29.25" customHeight="1" spans="1:20">
      <c r="A412" s="854" t="s">
        <v>2</v>
      </c>
      <c r="B412" s="523" t="s">
        <v>3</v>
      </c>
      <c r="C412" s="524" t="s">
        <v>4</v>
      </c>
      <c r="D412" s="284" t="s">
        <v>17</v>
      </c>
      <c r="E412" s="525" t="s">
        <v>6</v>
      </c>
      <c r="F412" s="525" t="s">
        <v>7</v>
      </c>
      <c r="G412" s="525" t="s">
        <v>8</v>
      </c>
      <c r="H412" s="650" t="s">
        <v>9</v>
      </c>
      <c r="I412" s="525"/>
      <c r="J412" s="284" t="s">
        <v>17</v>
      </c>
      <c r="K412" s="586" t="s">
        <v>11</v>
      </c>
      <c r="L412" s="15" t="s">
        <v>12</v>
      </c>
      <c r="M412" s="15" t="s">
        <v>13</v>
      </c>
      <c r="N412" s="59" t="s">
        <v>14</v>
      </c>
      <c r="O412" s="60" t="s">
        <v>15</v>
      </c>
      <c r="P412" s="524" t="s">
        <v>11</v>
      </c>
      <c r="Q412" s="624" t="s">
        <v>12</v>
      </c>
      <c r="R412" s="15" t="s">
        <v>13</v>
      </c>
      <c r="S412" s="59" t="s">
        <v>14</v>
      </c>
      <c r="T412" s="625" t="s">
        <v>15</v>
      </c>
    </row>
    <row r="413" customHeight="1" spans="1:20">
      <c r="A413" s="288"/>
      <c r="B413" s="526" t="s">
        <v>16</v>
      </c>
      <c r="C413" s="527"/>
      <c r="D413" s="528"/>
      <c r="E413" s="525"/>
      <c r="F413" s="525"/>
      <c r="G413" s="525"/>
      <c r="H413" s="650"/>
      <c r="I413" s="525"/>
      <c r="J413" s="587"/>
      <c r="K413" s="586"/>
      <c r="L413" s="15"/>
      <c r="M413" s="15"/>
      <c r="N413" s="59"/>
      <c r="O413" s="60"/>
      <c r="P413" s="524"/>
      <c r="Q413" s="624"/>
      <c r="R413" s="15"/>
      <c r="S413" s="59"/>
      <c r="T413" s="625"/>
    </row>
    <row r="414" customHeight="1" spans="1:20">
      <c r="A414" s="287" t="s">
        <v>18</v>
      </c>
      <c r="B414" s="288"/>
      <c r="C414" s="289" t="s">
        <v>257</v>
      </c>
      <c r="D414" s="290">
        <v>250</v>
      </c>
      <c r="E414" s="291" t="e">
        <f>#REF!</f>
        <v>#REF!</v>
      </c>
      <c r="F414" s="292"/>
      <c r="G414" s="291"/>
      <c r="H414" s="293"/>
      <c r="I414" s="291"/>
      <c r="J414" s="369">
        <v>250</v>
      </c>
      <c r="K414" s="370">
        <v>8.3</v>
      </c>
      <c r="L414" s="25">
        <v>8</v>
      </c>
      <c r="M414" s="25">
        <v>45.7</v>
      </c>
      <c r="N414" s="25">
        <v>286</v>
      </c>
      <c r="O414" s="65">
        <v>0.65</v>
      </c>
      <c r="P414" s="371">
        <f>K414</f>
        <v>8.3</v>
      </c>
      <c r="Q414" s="371">
        <f t="shared" ref="Q414" si="230">L414</f>
        <v>8</v>
      </c>
      <c r="R414" s="371">
        <f t="shared" ref="R414" si="231">M414</f>
        <v>45.7</v>
      </c>
      <c r="S414" s="371">
        <f t="shared" ref="S414" si="232">N414</f>
        <v>286</v>
      </c>
      <c r="T414" s="371">
        <f t="shared" ref="T414" si="233">O414</f>
        <v>0.65</v>
      </c>
    </row>
    <row r="415" hidden="1" customHeight="1" spans="1:20">
      <c r="A415" s="287" t="s">
        <v>258</v>
      </c>
      <c r="B415" s="287"/>
      <c r="C415" s="294" t="s">
        <v>259</v>
      </c>
      <c r="D415" s="295"/>
      <c r="E415" s="291"/>
      <c r="F415" s="292">
        <v>69.4</v>
      </c>
      <c r="G415" s="291">
        <v>69.4</v>
      </c>
      <c r="H415" s="293" t="e">
        <f>F415*$E$5/1000</f>
        <v>#REF!</v>
      </c>
      <c r="I415" s="291"/>
      <c r="J415" s="369"/>
      <c r="K415" s="377"/>
      <c r="L415" s="161"/>
      <c r="M415" s="161"/>
      <c r="N415" s="161"/>
      <c r="O415" s="378"/>
      <c r="P415" s="379"/>
      <c r="Q415" s="468"/>
      <c r="R415" s="161"/>
      <c r="S415" s="161"/>
      <c r="T415" s="469"/>
    </row>
    <row r="416" hidden="1" customHeight="1" spans="1:20">
      <c r="A416" s="287" t="s">
        <v>260</v>
      </c>
      <c r="B416" s="287"/>
      <c r="C416" s="294" t="s">
        <v>100</v>
      </c>
      <c r="D416" s="295"/>
      <c r="E416" s="291"/>
      <c r="F416" s="292">
        <v>17.8</v>
      </c>
      <c r="G416" s="291">
        <v>16</v>
      </c>
      <c r="H416" s="293" t="e">
        <f>F416*$E$5/1000</f>
        <v>#REF!</v>
      </c>
      <c r="I416" s="291"/>
      <c r="J416" s="369"/>
      <c r="K416" s="377"/>
      <c r="L416" s="161"/>
      <c r="M416" s="161"/>
      <c r="N416" s="161"/>
      <c r="O416" s="378"/>
      <c r="P416" s="379"/>
      <c r="Q416" s="468"/>
      <c r="R416" s="161"/>
      <c r="S416" s="161"/>
      <c r="T416" s="469"/>
    </row>
    <row r="417" hidden="1" customHeight="1" spans="1:20">
      <c r="A417" s="287"/>
      <c r="B417" s="287"/>
      <c r="C417" s="294" t="s">
        <v>24</v>
      </c>
      <c r="D417" s="295"/>
      <c r="E417" s="291"/>
      <c r="F417" s="292">
        <v>6</v>
      </c>
      <c r="G417" s="291">
        <v>6</v>
      </c>
      <c r="H417" s="293" t="e">
        <f>F417*$E$5/1000</f>
        <v>#REF!</v>
      </c>
      <c r="I417" s="291"/>
      <c r="J417" s="369"/>
      <c r="K417" s="377"/>
      <c r="L417" s="161"/>
      <c r="M417" s="161"/>
      <c r="N417" s="161"/>
      <c r="O417" s="378"/>
      <c r="P417" s="379"/>
      <c r="Q417" s="468"/>
      <c r="R417" s="161"/>
      <c r="S417" s="161"/>
      <c r="T417" s="469"/>
    </row>
    <row r="418" customHeight="1" spans="1:20">
      <c r="A418" s="288" t="s">
        <v>94</v>
      </c>
      <c r="B418" s="288"/>
      <c r="C418" s="289" t="s">
        <v>95</v>
      </c>
      <c r="D418" s="295">
        <v>200</v>
      </c>
      <c r="E418" s="291" t="e">
        <f>E414</f>
        <v>#REF!</v>
      </c>
      <c r="F418" s="291"/>
      <c r="G418" s="291"/>
      <c r="H418" s="291">
        <f t="shared" ref="H418" si="234">F418*$E$4/1000</f>
        <v>0</v>
      </c>
      <c r="I418" s="291"/>
      <c r="J418" s="369">
        <v>200</v>
      </c>
      <c r="K418" s="374">
        <v>4</v>
      </c>
      <c r="L418" s="148">
        <v>4</v>
      </c>
      <c r="M418" s="148">
        <v>21.7</v>
      </c>
      <c r="N418" s="161">
        <v>156</v>
      </c>
      <c r="O418" s="378">
        <v>0.54</v>
      </c>
      <c r="P418" s="376">
        <f>K418</f>
        <v>4</v>
      </c>
      <c r="Q418" s="466">
        <f t="shared" ref="Q418:T418" si="235">L418</f>
        <v>4</v>
      </c>
      <c r="R418" s="148">
        <f t="shared" si="235"/>
        <v>21.7</v>
      </c>
      <c r="S418" s="148">
        <f t="shared" si="235"/>
        <v>156</v>
      </c>
      <c r="T418" s="467">
        <f t="shared" si="235"/>
        <v>0.54</v>
      </c>
    </row>
    <row r="419" hidden="1" customHeight="1" spans="1:20">
      <c r="A419" s="281"/>
      <c r="B419" s="288"/>
      <c r="C419" s="294" t="s">
        <v>97</v>
      </c>
      <c r="D419" s="295"/>
      <c r="E419" s="291"/>
      <c r="F419" s="291">
        <v>5</v>
      </c>
      <c r="G419" s="291">
        <v>5</v>
      </c>
      <c r="H419" s="291">
        <f>F419*$E$12/1000</f>
        <v>0</v>
      </c>
      <c r="I419" s="291"/>
      <c r="J419" s="369"/>
      <c r="K419" s="374"/>
      <c r="L419" s="148"/>
      <c r="M419" s="148"/>
      <c r="N419" s="148"/>
      <c r="O419" s="375"/>
      <c r="P419" s="376"/>
      <c r="Q419" s="466"/>
      <c r="R419" s="148"/>
      <c r="S419" s="148"/>
      <c r="T419" s="1007"/>
    </row>
    <row r="420" hidden="1" customHeight="1" spans="1:20">
      <c r="A420" s="288" t="s">
        <v>96</v>
      </c>
      <c r="B420" s="288"/>
      <c r="C420" s="294" t="s">
        <v>31</v>
      </c>
      <c r="D420" s="295"/>
      <c r="E420" s="291"/>
      <c r="F420" s="291">
        <v>100</v>
      </c>
      <c r="G420" s="291">
        <v>100</v>
      </c>
      <c r="H420" s="291">
        <f>F420*$E$12/1000</f>
        <v>0</v>
      </c>
      <c r="I420" s="291" t="e">
        <f>E418*D418/1000</f>
        <v>#REF!</v>
      </c>
      <c r="J420" s="369"/>
      <c r="K420" s="374"/>
      <c r="L420" s="148"/>
      <c r="M420" s="148"/>
      <c r="N420" s="148"/>
      <c r="O420" s="375"/>
      <c r="P420" s="376"/>
      <c r="Q420" s="466"/>
      <c r="R420" s="148"/>
      <c r="S420" s="148"/>
      <c r="T420" s="1007"/>
    </row>
    <row r="421" hidden="1" customHeight="1" spans="1:20">
      <c r="A421" s="288" t="s">
        <v>30</v>
      </c>
      <c r="B421" s="288"/>
      <c r="C421" s="294" t="s">
        <v>25</v>
      </c>
      <c r="D421" s="295"/>
      <c r="E421" s="291"/>
      <c r="F421" s="291">
        <v>110</v>
      </c>
      <c r="G421" s="291">
        <v>110</v>
      </c>
      <c r="H421" s="291">
        <f>F421*$E$12/1000</f>
        <v>0</v>
      </c>
      <c r="I421" s="291" t="s">
        <v>32</v>
      </c>
      <c r="J421" s="369"/>
      <c r="K421" s="374"/>
      <c r="L421" s="148"/>
      <c r="M421" s="148"/>
      <c r="N421" s="148"/>
      <c r="O421" s="375"/>
      <c r="P421" s="376"/>
      <c r="Q421" s="466"/>
      <c r="R421" s="148"/>
      <c r="S421" s="148"/>
      <c r="T421" s="1007"/>
    </row>
    <row r="422" hidden="1" customHeight="1" spans="1:20">
      <c r="A422" s="288"/>
      <c r="B422" s="288"/>
      <c r="C422" s="294" t="s">
        <v>33</v>
      </c>
      <c r="D422" s="295"/>
      <c r="E422" s="291"/>
      <c r="F422" s="291">
        <v>10</v>
      </c>
      <c r="G422" s="291">
        <v>10</v>
      </c>
      <c r="H422" s="291">
        <f>F422*$E$12/1000</f>
        <v>0</v>
      </c>
      <c r="I422" s="291"/>
      <c r="J422" s="369"/>
      <c r="K422" s="374"/>
      <c r="L422" s="148"/>
      <c r="M422" s="148"/>
      <c r="N422" s="148"/>
      <c r="O422" s="375"/>
      <c r="P422" s="376"/>
      <c r="Q422" s="466"/>
      <c r="R422" s="148"/>
      <c r="S422" s="148"/>
      <c r="T422" s="1007"/>
    </row>
    <row r="423" customHeight="1" spans="1:20">
      <c r="A423" s="287" t="s">
        <v>36</v>
      </c>
      <c r="B423" s="287"/>
      <c r="C423" s="289" t="s">
        <v>179</v>
      </c>
      <c r="D423" s="985" t="s">
        <v>40</v>
      </c>
      <c r="E423" s="291"/>
      <c r="F423" s="291"/>
      <c r="G423" s="291"/>
      <c r="H423" s="293"/>
      <c r="I423" s="291"/>
      <c r="J423" s="1002" t="s">
        <v>40</v>
      </c>
      <c r="K423" s="377">
        <v>1.6</v>
      </c>
      <c r="L423" s="161">
        <v>17.12</v>
      </c>
      <c r="M423" s="412">
        <v>10.52</v>
      </c>
      <c r="N423" s="161">
        <v>202.52</v>
      </c>
      <c r="O423" s="378">
        <v>0</v>
      </c>
      <c r="P423" s="379">
        <v>1.6</v>
      </c>
      <c r="Q423" s="468">
        <v>17.12</v>
      </c>
      <c r="R423" s="412">
        <v>10.52</v>
      </c>
      <c r="S423" s="161">
        <v>202.52</v>
      </c>
      <c r="T423" s="709">
        <v>0</v>
      </c>
    </row>
    <row r="424" hidden="1" customHeight="1" spans="1:20">
      <c r="A424" s="281"/>
      <c r="B424" s="287"/>
      <c r="C424" s="294" t="s">
        <v>24</v>
      </c>
      <c r="D424" s="295"/>
      <c r="E424" s="291"/>
      <c r="F424" s="292">
        <v>20</v>
      </c>
      <c r="G424" s="291">
        <v>20</v>
      </c>
      <c r="H424" s="293" t="e">
        <f>F424*#REF!/1000</f>
        <v>#REF!</v>
      </c>
      <c r="I424" s="291"/>
      <c r="J424" s="369"/>
      <c r="K424" s="380"/>
      <c r="L424" s="381"/>
      <c r="M424" s="381"/>
      <c r="N424" s="381"/>
      <c r="O424" s="382"/>
      <c r="P424" s="383"/>
      <c r="Q424" s="470"/>
      <c r="R424" s="381"/>
      <c r="S424" s="381"/>
      <c r="T424" s="1008"/>
    </row>
    <row r="425" hidden="1" customHeight="1" spans="1:20">
      <c r="A425" s="287" t="s">
        <v>30</v>
      </c>
      <c r="B425" s="287"/>
      <c r="C425" s="294" t="s">
        <v>37</v>
      </c>
      <c r="D425" s="295"/>
      <c r="E425" s="291"/>
      <c r="F425" s="292">
        <v>20</v>
      </c>
      <c r="G425" s="291">
        <v>20</v>
      </c>
      <c r="H425" s="293" t="e">
        <f>F425*#REF!/1000</f>
        <v>#REF!</v>
      </c>
      <c r="I425" s="291"/>
      <c r="J425" s="369"/>
      <c r="K425" s="380"/>
      <c r="L425" s="381"/>
      <c r="M425" s="381"/>
      <c r="N425" s="381"/>
      <c r="O425" s="382"/>
      <c r="P425" s="383"/>
      <c r="Q425" s="470"/>
      <c r="R425" s="381"/>
      <c r="S425" s="381"/>
      <c r="T425" s="1008"/>
    </row>
    <row r="426" customHeight="1" spans="1:20">
      <c r="A426" s="287" t="s">
        <v>42</v>
      </c>
      <c r="B426" s="287"/>
      <c r="C426" s="289" t="s">
        <v>37</v>
      </c>
      <c r="D426" s="295">
        <v>30</v>
      </c>
      <c r="E426" s="291"/>
      <c r="F426" s="292">
        <v>20</v>
      </c>
      <c r="G426" s="291">
        <v>20</v>
      </c>
      <c r="H426" s="293" t="e">
        <f>F426*#REF!/1000</f>
        <v>#REF!</v>
      </c>
      <c r="I426" s="291"/>
      <c r="J426" s="369">
        <v>40</v>
      </c>
      <c r="K426" s="380">
        <v>2</v>
      </c>
      <c r="L426" s="381">
        <v>0.35</v>
      </c>
      <c r="M426" s="381">
        <v>0.33</v>
      </c>
      <c r="N426" s="381">
        <v>48.75</v>
      </c>
      <c r="O426" s="382"/>
      <c r="P426" s="796">
        <f>K426*1.5</f>
        <v>3</v>
      </c>
      <c r="Q426" s="1009">
        <f>L426*1.5</f>
        <v>0.525</v>
      </c>
      <c r="R426" s="1010">
        <f>M426*1.5</f>
        <v>0.495</v>
      </c>
      <c r="S426" s="1010">
        <f>N426*1.5</f>
        <v>73.125</v>
      </c>
      <c r="T426" s="831">
        <f>O426*1.5</f>
        <v>0</v>
      </c>
    </row>
    <row r="427" customHeight="1" spans="1:20">
      <c r="A427" s="300" t="s">
        <v>43</v>
      </c>
      <c r="B427" s="300"/>
      <c r="C427" s="301" t="s">
        <v>261</v>
      </c>
      <c r="D427" s="302" t="s">
        <v>45</v>
      </c>
      <c r="E427" s="303" t="s">
        <v>46</v>
      </c>
      <c r="F427" s="303" t="s">
        <v>46</v>
      </c>
      <c r="G427" s="303" t="s">
        <v>46</v>
      </c>
      <c r="H427" s="303" t="s">
        <v>46</v>
      </c>
      <c r="I427" s="303" t="s">
        <v>46</v>
      </c>
      <c r="J427" s="387" t="s">
        <v>45</v>
      </c>
      <c r="K427" s="1003">
        <v>0.4</v>
      </c>
      <c r="L427" s="554">
        <v>0.3</v>
      </c>
      <c r="M427" s="554">
        <v>10.3</v>
      </c>
      <c r="N427" s="554">
        <v>46</v>
      </c>
      <c r="O427" s="555">
        <v>60</v>
      </c>
      <c r="P427" s="556">
        <v>0.4</v>
      </c>
      <c r="Q427" s="899">
        <v>0.3</v>
      </c>
      <c r="R427" s="900">
        <v>10.3</v>
      </c>
      <c r="S427" s="900">
        <v>46</v>
      </c>
      <c r="T427" s="1011">
        <v>60</v>
      </c>
    </row>
    <row r="428" customHeight="1" spans="1:20">
      <c r="A428" s="342"/>
      <c r="B428" s="342"/>
      <c r="C428" s="334" t="s">
        <v>47</v>
      </c>
      <c r="D428" s="341"/>
      <c r="E428" s="308"/>
      <c r="F428" s="307"/>
      <c r="G428" s="308"/>
      <c r="H428" s="309">
        <f t="shared" ref="H428" si="236">F428*$E$22/1000</f>
        <v>0</v>
      </c>
      <c r="I428" s="308"/>
      <c r="J428" s="539"/>
      <c r="K428" s="579">
        <f>K414+K418+K423+K426+K427</f>
        <v>16.3</v>
      </c>
      <c r="L428" s="580">
        <f t="shared" ref="L428:P428" si="237">L414+L418+L423+L426+L427</f>
        <v>29.77</v>
      </c>
      <c r="M428" s="580">
        <f t="shared" si="237"/>
        <v>88.55</v>
      </c>
      <c r="N428" s="580">
        <f t="shared" si="237"/>
        <v>739.27</v>
      </c>
      <c r="O428" s="581">
        <f t="shared" si="237"/>
        <v>61.19</v>
      </c>
      <c r="P428" s="1004">
        <f t="shared" si="237"/>
        <v>17.3</v>
      </c>
      <c r="Q428" s="1012">
        <f t="shared" ref="Q428:T428" si="238">Q414+Q418+Q423+Q426+Q427</f>
        <v>29.945</v>
      </c>
      <c r="R428" s="1013">
        <f t="shared" si="238"/>
        <v>88.715</v>
      </c>
      <c r="S428" s="1013">
        <f t="shared" si="238"/>
        <v>763.645</v>
      </c>
      <c r="T428" s="1014">
        <f t="shared" si="238"/>
        <v>61.19</v>
      </c>
    </row>
    <row r="429" customHeight="1" spans="1:20">
      <c r="A429" s="336"/>
      <c r="B429" s="739" t="s">
        <v>48</v>
      </c>
      <c r="C429" s="513"/>
      <c r="D429" s="316"/>
      <c r="E429" s="317"/>
      <c r="F429" s="318"/>
      <c r="G429" s="317"/>
      <c r="H429" s="319"/>
      <c r="I429" s="317"/>
      <c r="J429" s="396"/>
      <c r="K429" s="679"/>
      <c r="L429" s="680"/>
      <c r="M429" s="680"/>
      <c r="N429" s="680"/>
      <c r="O429" s="858"/>
      <c r="P429" s="685"/>
      <c r="Q429" s="724"/>
      <c r="R429" s="725"/>
      <c r="S429" s="725"/>
      <c r="T429" s="878"/>
    </row>
    <row r="430" customHeight="1" spans="1:20">
      <c r="A430" s="287" t="s">
        <v>49</v>
      </c>
      <c r="B430" s="287"/>
      <c r="C430" s="289" t="s">
        <v>180</v>
      </c>
      <c r="D430" s="295">
        <v>80</v>
      </c>
      <c r="E430" s="291"/>
      <c r="F430" s="292"/>
      <c r="G430" s="291"/>
      <c r="H430" s="293" t="e">
        <f t="shared" ref="H430" si="239">F430*$E$5/1000</f>
        <v>#REF!</v>
      </c>
      <c r="I430" s="291"/>
      <c r="J430" s="369">
        <v>100</v>
      </c>
      <c r="K430" s="370">
        <v>0.48</v>
      </c>
      <c r="L430" s="25">
        <v>0.6</v>
      </c>
      <c r="M430" s="25">
        <v>11.5</v>
      </c>
      <c r="N430" s="25">
        <v>8.4</v>
      </c>
      <c r="O430" s="65">
        <v>2.94</v>
      </c>
      <c r="P430" s="548">
        <f>K430*1.7</f>
        <v>0.816</v>
      </c>
      <c r="Q430" s="600">
        <f t="shared" ref="Q430:T430" si="240">L430*1.7</f>
        <v>1.02</v>
      </c>
      <c r="R430" s="601">
        <f t="shared" si="240"/>
        <v>19.55</v>
      </c>
      <c r="S430" s="601">
        <f t="shared" si="240"/>
        <v>14.28</v>
      </c>
      <c r="T430" s="604">
        <f t="shared" si="240"/>
        <v>4.998</v>
      </c>
    </row>
    <row r="431" hidden="1" customHeight="1" spans="1:20">
      <c r="A431" s="281"/>
      <c r="B431" s="745"/>
      <c r="C431" s="294" t="s">
        <v>155</v>
      </c>
      <c r="D431" s="297"/>
      <c r="E431" s="298"/>
      <c r="F431" s="986">
        <v>156.1</v>
      </c>
      <c r="G431" s="298">
        <v>125</v>
      </c>
      <c r="H431" s="987">
        <f>F431*$E$28/1000</f>
        <v>0</v>
      </c>
      <c r="I431" s="298"/>
      <c r="J431" s="384"/>
      <c r="K431" s="374"/>
      <c r="L431" s="148"/>
      <c r="M431" s="148"/>
      <c r="N431" s="148"/>
      <c r="O431" s="375"/>
      <c r="P431" s="548">
        <f t="shared" ref="P431:P451" si="241">K431*1.7</f>
        <v>0</v>
      </c>
      <c r="Q431" s="600">
        <f t="shared" ref="Q431:Q451" si="242">L431*1.7</f>
        <v>0</v>
      </c>
      <c r="R431" s="601">
        <f t="shared" ref="R431:R451" si="243">M431*1.7</f>
        <v>0</v>
      </c>
      <c r="S431" s="601">
        <f t="shared" ref="S431:S451" si="244">N431*1.7</f>
        <v>0</v>
      </c>
      <c r="T431" s="604">
        <f t="shared" ref="T431:T451" si="245">O431*1.7</f>
        <v>0</v>
      </c>
    </row>
    <row r="432" hidden="1" customHeight="1" spans="1:20">
      <c r="A432" s="745" t="s">
        <v>181</v>
      </c>
      <c r="B432" s="745"/>
      <c r="C432" s="294" t="s">
        <v>137</v>
      </c>
      <c r="D432" s="297"/>
      <c r="E432" s="298"/>
      <c r="F432" s="986">
        <v>12.5</v>
      </c>
      <c r="G432" s="298">
        <v>10</v>
      </c>
      <c r="H432" s="987">
        <f t="shared" ref="H432:H436" si="246">F432*$E$28/1000</f>
        <v>0</v>
      </c>
      <c r="I432" s="298"/>
      <c r="J432" s="384"/>
      <c r="K432" s="374"/>
      <c r="L432" s="148"/>
      <c r="M432" s="148"/>
      <c r="N432" s="148"/>
      <c r="O432" s="375"/>
      <c r="P432" s="548">
        <f t="shared" si="241"/>
        <v>0</v>
      </c>
      <c r="Q432" s="600">
        <f t="shared" si="242"/>
        <v>0</v>
      </c>
      <c r="R432" s="601">
        <f t="shared" si="243"/>
        <v>0</v>
      </c>
      <c r="S432" s="601">
        <f t="shared" si="244"/>
        <v>0</v>
      </c>
      <c r="T432" s="604">
        <f t="shared" si="245"/>
        <v>0</v>
      </c>
    </row>
    <row r="433" hidden="1" customHeight="1" spans="1:20">
      <c r="A433" s="745" t="s">
        <v>115</v>
      </c>
      <c r="B433" s="745"/>
      <c r="C433" s="294" t="s">
        <v>182</v>
      </c>
      <c r="D433" s="297"/>
      <c r="E433" s="298"/>
      <c r="F433" s="986">
        <v>0.3</v>
      </c>
      <c r="G433" s="298">
        <v>0.3</v>
      </c>
      <c r="H433" s="988">
        <f t="shared" si="246"/>
        <v>0</v>
      </c>
      <c r="I433" s="298"/>
      <c r="J433" s="384"/>
      <c r="K433" s="374"/>
      <c r="L433" s="148"/>
      <c r="M433" s="148"/>
      <c r="N433" s="148"/>
      <c r="O433" s="375"/>
      <c r="P433" s="548">
        <f t="shared" si="241"/>
        <v>0</v>
      </c>
      <c r="Q433" s="600">
        <f t="shared" si="242"/>
        <v>0</v>
      </c>
      <c r="R433" s="601">
        <f t="shared" si="243"/>
        <v>0</v>
      </c>
      <c r="S433" s="601">
        <f t="shared" si="244"/>
        <v>0</v>
      </c>
      <c r="T433" s="604">
        <f t="shared" si="245"/>
        <v>0</v>
      </c>
    </row>
    <row r="434" hidden="1" customHeight="1" spans="1:20">
      <c r="A434" s="288"/>
      <c r="B434" s="745"/>
      <c r="C434" s="294" t="s">
        <v>33</v>
      </c>
      <c r="D434" s="297"/>
      <c r="E434" s="298"/>
      <c r="F434" s="986">
        <v>3</v>
      </c>
      <c r="G434" s="298">
        <v>3</v>
      </c>
      <c r="H434" s="988">
        <f t="shared" si="246"/>
        <v>0</v>
      </c>
      <c r="I434" s="298"/>
      <c r="J434" s="384"/>
      <c r="K434" s="374"/>
      <c r="L434" s="148"/>
      <c r="M434" s="148"/>
      <c r="N434" s="148"/>
      <c r="O434" s="375"/>
      <c r="P434" s="548">
        <f t="shared" si="241"/>
        <v>0</v>
      </c>
      <c r="Q434" s="600">
        <f t="shared" si="242"/>
        <v>0</v>
      </c>
      <c r="R434" s="601">
        <f t="shared" si="243"/>
        <v>0</v>
      </c>
      <c r="S434" s="601">
        <f t="shared" si="244"/>
        <v>0</v>
      </c>
      <c r="T434" s="604">
        <f t="shared" si="245"/>
        <v>0</v>
      </c>
    </row>
    <row r="435" hidden="1" customHeight="1" spans="1:20">
      <c r="A435" s="288"/>
      <c r="B435" s="745"/>
      <c r="C435" s="294" t="s">
        <v>79</v>
      </c>
      <c r="D435" s="297"/>
      <c r="E435" s="298"/>
      <c r="F435" s="986">
        <v>10</v>
      </c>
      <c r="G435" s="298">
        <v>10</v>
      </c>
      <c r="H435" s="988">
        <f t="shared" si="246"/>
        <v>0</v>
      </c>
      <c r="I435" s="298"/>
      <c r="J435" s="384"/>
      <c r="K435" s="374"/>
      <c r="L435" s="148"/>
      <c r="M435" s="148"/>
      <c r="N435" s="148"/>
      <c r="O435" s="375"/>
      <c r="P435" s="548">
        <f t="shared" si="241"/>
        <v>0</v>
      </c>
      <c r="Q435" s="600">
        <f t="shared" si="242"/>
        <v>0</v>
      </c>
      <c r="R435" s="601">
        <f t="shared" si="243"/>
        <v>0</v>
      </c>
      <c r="S435" s="601">
        <f t="shared" si="244"/>
        <v>0</v>
      </c>
      <c r="T435" s="604">
        <f t="shared" si="245"/>
        <v>0</v>
      </c>
    </row>
    <row r="436" ht="19.5" customHeight="1" spans="1:20">
      <c r="A436" s="288" t="s">
        <v>262</v>
      </c>
      <c r="B436" s="288"/>
      <c r="C436" s="289" t="s">
        <v>263</v>
      </c>
      <c r="D436" s="290">
        <v>250</v>
      </c>
      <c r="E436" s="291">
        <f>E430</f>
        <v>0</v>
      </c>
      <c r="F436" s="292"/>
      <c r="G436" s="291"/>
      <c r="H436" s="293">
        <f t="shared" si="246"/>
        <v>0</v>
      </c>
      <c r="I436" s="291"/>
      <c r="J436" s="369">
        <v>250</v>
      </c>
      <c r="K436" s="372">
        <v>4.8</v>
      </c>
      <c r="L436" s="28">
        <v>3.4</v>
      </c>
      <c r="M436" s="28">
        <v>17.2</v>
      </c>
      <c r="N436" s="28">
        <v>128</v>
      </c>
      <c r="O436" s="75">
        <v>28.14</v>
      </c>
      <c r="P436" s="548">
        <f t="shared" si="241"/>
        <v>8.16</v>
      </c>
      <c r="Q436" s="600">
        <f t="shared" si="242"/>
        <v>5.78</v>
      </c>
      <c r="R436" s="601">
        <f t="shared" si="243"/>
        <v>29.24</v>
      </c>
      <c r="S436" s="601">
        <f t="shared" si="244"/>
        <v>217.6</v>
      </c>
      <c r="T436" s="604">
        <f t="shared" si="245"/>
        <v>47.838</v>
      </c>
    </row>
    <row r="437" hidden="1" spans="1:21">
      <c r="A437" s="288" t="s">
        <v>264</v>
      </c>
      <c r="B437" s="288"/>
      <c r="C437" s="294" t="s">
        <v>265</v>
      </c>
      <c r="D437" s="290"/>
      <c r="E437" s="291"/>
      <c r="F437" s="291">
        <v>16.2</v>
      </c>
      <c r="G437" s="291">
        <v>16</v>
      </c>
      <c r="H437" s="293">
        <f t="shared" ref="H437:H444" si="247">F437*$E$35/1000</f>
        <v>0</v>
      </c>
      <c r="I437" s="291"/>
      <c r="J437" s="369"/>
      <c r="K437" s="372"/>
      <c r="L437" s="28"/>
      <c r="M437" s="28"/>
      <c r="N437" s="28"/>
      <c r="O437" s="75"/>
      <c r="P437" s="548">
        <f t="shared" si="241"/>
        <v>0</v>
      </c>
      <c r="Q437" s="600">
        <f t="shared" si="242"/>
        <v>0</v>
      </c>
      <c r="R437" s="601">
        <f t="shared" si="243"/>
        <v>0</v>
      </c>
      <c r="S437" s="601">
        <f t="shared" si="244"/>
        <v>0</v>
      </c>
      <c r="T437" s="604">
        <f t="shared" si="245"/>
        <v>0</v>
      </c>
      <c r="U437" s="199"/>
    </row>
    <row r="438" hidden="1" spans="1:20">
      <c r="A438" s="288"/>
      <c r="B438" s="288"/>
      <c r="C438" s="294" t="s">
        <v>57</v>
      </c>
      <c r="D438" s="290"/>
      <c r="E438" s="291"/>
      <c r="F438" s="291">
        <v>67</v>
      </c>
      <c r="G438" s="291">
        <v>50</v>
      </c>
      <c r="H438" s="293">
        <f t="shared" si="247"/>
        <v>0</v>
      </c>
      <c r="I438" s="291"/>
      <c r="J438" s="369"/>
      <c r="K438" s="372"/>
      <c r="L438" s="28"/>
      <c r="M438" s="28"/>
      <c r="N438" s="28"/>
      <c r="O438" s="75"/>
      <c r="P438" s="548">
        <f t="shared" si="241"/>
        <v>0</v>
      </c>
      <c r="Q438" s="600">
        <f t="shared" si="242"/>
        <v>0</v>
      </c>
      <c r="R438" s="601">
        <f t="shared" si="243"/>
        <v>0</v>
      </c>
      <c r="S438" s="601">
        <f t="shared" si="244"/>
        <v>0</v>
      </c>
      <c r="T438" s="604">
        <f t="shared" si="245"/>
        <v>0</v>
      </c>
    </row>
    <row r="439" hidden="1" spans="1:20">
      <c r="A439" s="288"/>
      <c r="B439" s="288"/>
      <c r="C439" s="294" t="s">
        <v>59</v>
      </c>
      <c r="D439" s="290"/>
      <c r="E439" s="291"/>
      <c r="F439" s="291">
        <v>9.6</v>
      </c>
      <c r="G439" s="291">
        <v>8</v>
      </c>
      <c r="H439" s="293">
        <f t="shared" si="247"/>
        <v>0</v>
      </c>
      <c r="I439" s="291">
        <f>D436*E436/1000</f>
        <v>0</v>
      </c>
      <c r="J439" s="369"/>
      <c r="K439" s="372"/>
      <c r="L439" s="28"/>
      <c r="M439" s="28"/>
      <c r="N439" s="28"/>
      <c r="O439" s="75"/>
      <c r="P439" s="548">
        <f t="shared" si="241"/>
        <v>0</v>
      </c>
      <c r="Q439" s="600">
        <f t="shared" si="242"/>
        <v>0</v>
      </c>
      <c r="R439" s="601">
        <f t="shared" si="243"/>
        <v>0</v>
      </c>
      <c r="S439" s="601">
        <f t="shared" si="244"/>
        <v>0</v>
      </c>
      <c r="T439" s="604">
        <f t="shared" si="245"/>
        <v>0</v>
      </c>
    </row>
    <row r="440" hidden="1" spans="1:20">
      <c r="A440" s="288"/>
      <c r="B440" s="288"/>
      <c r="C440" s="294" t="s">
        <v>107</v>
      </c>
      <c r="D440" s="290"/>
      <c r="E440" s="291"/>
      <c r="F440" s="291">
        <v>10</v>
      </c>
      <c r="G440" s="291">
        <v>8</v>
      </c>
      <c r="H440" s="293">
        <f t="shared" si="247"/>
        <v>0</v>
      </c>
      <c r="I440" s="291" t="s">
        <v>32</v>
      </c>
      <c r="J440" s="369"/>
      <c r="K440" s="372"/>
      <c r="L440" s="28"/>
      <c r="M440" s="28"/>
      <c r="N440" s="28"/>
      <c r="O440" s="75"/>
      <c r="P440" s="548">
        <f t="shared" si="241"/>
        <v>0</v>
      </c>
      <c r="Q440" s="600">
        <f t="shared" si="242"/>
        <v>0</v>
      </c>
      <c r="R440" s="601">
        <f t="shared" si="243"/>
        <v>0</v>
      </c>
      <c r="S440" s="601">
        <f t="shared" si="244"/>
        <v>0</v>
      </c>
      <c r="T440" s="604">
        <f t="shared" si="245"/>
        <v>0</v>
      </c>
    </row>
    <row r="441" hidden="1" spans="1:20">
      <c r="A441" s="288"/>
      <c r="B441" s="288"/>
      <c r="C441" s="294" t="s">
        <v>24</v>
      </c>
      <c r="D441" s="290"/>
      <c r="E441" s="291"/>
      <c r="F441" s="291">
        <v>4</v>
      </c>
      <c r="G441" s="291">
        <v>4</v>
      </c>
      <c r="H441" s="293">
        <f t="shared" si="247"/>
        <v>0</v>
      </c>
      <c r="I441" s="291"/>
      <c r="J441" s="369"/>
      <c r="K441" s="859"/>
      <c r="L441" s="860"/>
      <c r="M441" s="860"/>
      <c r="N441" s="860"/>
      <c r="O441" s="534"/>
      <c r="P441" s="548">
        <f t="shared" si="241"/>
        <v>0</v>
      </c>
      <c r="Q441" s="600">
        <f t="shared" si="242"/>
        <v>0</v>
      </c>
      <c r="R441" s="601">
        <f t="shared" si="243"/>
        <v>0</v>
      </c>
      <c r="S441" s="601">
        <f t="shared" si="244"/>
        <v>0</v>
      </c>
      <c r="T441" s="604">
        <f t="shared" si="245"/>
        <v>0</v>
      </c>
    </row>
    <row r="442" hidden="1" spans="1:20">
      <c r="A442" s="288"/>
      <c r="B442" s="288"/>
      <c r="C442" s="294" t="s">
        <v>187</v>
      </c>
      <c r="D442" s="290"/>
      <c r="E442" s="291"/>
      <c r="F442" s="291">
        <v>130</v>
      </c>
      <c r="G442" s="291">
        <v>130</v>
      </c>
      <c r="H442" s="293">
        <f t="shared" si="247"/>
        <v>0</v>
      </c>
      <c r="I442" s="291"/>
      <c r="J442" s="369"/>
      <c r="K442" s="859"/>
      <c r="L442" s="860"/>
      <c r="M442" s="860"/>
      <c r="N442" s="860"/>
      <c r="O442" s="534"/>
      <c r="P442" s="548">
        <f t="shared" si="241"/>
        <v>0</v>
      </c>
      <c r="Q442" s="600">
        <f t="shared" si="242"/>
        <v>0</v>
      </c>
      <c r="R442" s="601">
        <f t="shared" si="243"/>
        <v>0</v>
      </c>
      <c r="S442" s="601">
        <f t="shared" si="244"/>
        <v>0</v>
      </c>
      <c r="T442" s="604">
        <f t="shared" si="245"/>
        <v>0</v>
      </c>
    </row>
    <row r="443" hidden="1" spans="1:20">
      <c r="A443" s="288"/>
      <c r="B443" s="288"/>
      <c r="C443" s="294" t="s">
        <v>109</v>
      </c>
      <c r="D443" s="325"/>
      <c r="E443" s="326"/>
      <c r="F443" s="291">
        <v>21.26</v>
      </c>
      <c r="G443" s="291">
        <v>16.1</v>
      </c>
      <c r="H443" s="293"/>
      <c r="I443" s="291"/>
      <c r="J443" s="369"/>
      <c r="K443" s="859"/>
      <c r="L443" s="860"/>
      <c r="M443" s="860"/>
      <c r="N443" s="860"/>
      <c r="O443" s="534"/>
      <c r="P443" s="548">
        <f t="shared" si="241"/>
        <v>0</v>
      </c>
      <c r="Q443" s="600">
        <f t="shared" si="242"/>
        <v>0</v>
      </c>
      <c r="R443" s="601">
        <f t="shared" si="243"/>
        <v>0</v>
      </c>
      <c r="S443" s="601">
        <f t="shared" si="244"/>
        <v>0</v>
      </c>
      <c r="T443" s="604">
        <f t="shared" si="245"/>
        <v>0</v>
      </c>
    </row>
    <row r="444" spans="1:20">
      <c r="A444" s="287" t="s">
        <v>266</v>
      </c>
      <c r="B444" s="288"/>
      <c r="C444" s="289" t="s">
        <v>267</v>
      </c>
      <c r="D444" s="290">
        <v>100</v>
      </c>
      <c r="E444" s="291">
        <f>E436</f>
        <v>0</v>
      </c>
      <c r="F444" s="292"/>
      <c r="G444" s="291"/>
      <c r="H444" s="293">
        <f t="shared" si="247"/>
        <v>0</v>
      </c>
      <c r="I444" s="291"/>
      <c r="J444" s="369">
        <v>100</v>
      </c>
      <c r="K444" s="372">
        <v>11.5</v>
      </c>
      <c r="L444" s="25">
        <v>11</v>
      </c>
      <c r="M444" s="28">
        <v>9</v>
      </c>
      <c r="N444" s="28">
        <v>192.5</v>
      </c>
      <c r="O444" s="75">
        <v>0.012</v>
      </c>
      <c r="P444" s="548">
        <f t="shared" si="241"/>
        <v>19.55</v>
      </c>
      <c r="Q444" s="600">
        <f t="shared" si="242"/>
        <v>18.7</v>
      </c>
      <c r="R444" s="601">
        <f t="shared" si="243"/>
        <v>15.3</v>
      </c>
      <c r="S444" s="601">
        <f t="shared" si="244"/>
        <v>327.25</v>
      </c>
      <c r="T444" s="604">
        <f t="shared" si="245"/>
        <v>0.0204</v>
      </c>
    </row>
    <row r="445" hidden="1" spans="1:20">
      <c r="A445" s="287" t="s">
        <v>30</v>
      </c>
      <c r="B445" s="288"/>
      <c r="C445" s="294" t="s">
        <v>268</v>
      </c>
      <c r="D445" s="290"/>
      <c r="E445" s="291"/>
      <c r="F445" s="291">
        <v>47.25</v>
      </c>
      <c r="G445" s="291">
        <v>45</v>
      </c>
      <c r="H445" s="293" t="e">
        <f>F445*#REF!/1000</f>
        <v>#REF!</v>
      </c>
      <c r="I445" s="291">
        <f>D444*E444/1000</f>
        <v>0</v>
      </c>
      <c r="J445" s="369"/>
      <c r="K445" s="669"/>
      <c r="L445" s="121"/>
      <c r="M445" s="121"/>
      <c r="N445" s="121"/>
      <c r="O445" s="673"/>
      <c r="P445" s="548">
        <f t="shared" si="241"/>
        <v>0</v>
      </c>
      <c r="Q445" s="600">
        <f t="shared" si="242"/>
        <v>0</v>
      </c>
      <c r="R445" s="601">
        <f t="shared" si="243"/>
        <v>0</v>
      </c>
      <c r="S445" s="601">
        <f t="shared" si="244"/>
        <v>0</v>
      </c>
      <c r="T445" s="604">
        <f t="shared" si="245"/>
        <v>0</v>
      </c>
    </row>
    <row r="446" hidden="1" spans="1:20">
      <c r="A446" s="287" t="s">
        <v>269</v>
      </c>
      <c r="B446" s="288"/>
      <c r="C446" s="294" t="s">
        <v>270</v>
      </c>
      <c r="D446" s="290"/>
      <c r="E446" s="291"/>
      <c r="F446" s="291">
        <v>7.5</v>
      </c>
      <c r="G446" s="291">
        <v>7.5</v>
      </c>
      <c r="H446" s="293" t="e">
        <f>F446*#REF!/1000</f>
        <v>#REF!</v>
      </c>
      <c r="I446" s="291"/>
      <c r="J446" s="369"/>
      <c r="K446" s="669"/>
      <c r="L446" s="121"/>
      <c r="M446" s="121"/>
      <c r="N446" s="121"/>
      <c r="O446" s="673"/>
      <c r="P446" s="548">
        <f t="shared" si="241"/>
        <v>0</v>
      </c>
      <c r="Q446" s="600">
        <f t="shared" si="242"/>
        <v>0</v>
      </c>
      <c r="R446" s="601">
        <f t="shared" si="243"/>
        <v>0</v>
      </c>
      <c r="S446" s="601">
        <f t="shared" si="244"/>
        <v>0</v>
      </c>
      <c r="T446" s="604">
        <f t="shared" si="245"/>
        <v>0</v>
      </c>
    </row>
    <row r="447" hidden="1" spans="1:20">
      <c r="A447" s="288"/>
      <c r="B447" s="288"/>
      <c r="C447" s="294" t="s">
        <v>31</v>
      </c>
      <c r="D447" s="636"/>
      <c r="E447" s="291"/>
      <c r="F447" s="292">
        <v>18.7</v>
      </c>
      <c r="G447" s="291">
        <v>18.7</v>
      </c>
      <c r="H447" s="293" t="e">
        <f>F447*#REF!/1000</f>
        <v>#REF!</v>
      </c>
      <c r="I447" s="291"/>
      <c r="J447" s="369"/>
      <c r="K447" s="669"/>
      <c r="L447" s="121"/>
      <c r="M447" s="121"/>
      <c r="N447" s="121"/>
      <c r="O447" s="673"/>
      <c r="P447" s="548">
        <f t="shared" si="241"/>
        <v>0</v>
      </c>
      <c r="Q447" s="600">
        <f t="shared" si="242"/>
        <v>0</v>
      </c>
      <c r="R447" s="601">
        <f t="shared" si="243"/>
        <v>0</v>
      </c>
      <c r="S447" s="601">
        <f t="shared" si="244"/>
        <v>0</v>
      </c>
      <c r="T447" s="604">
        <f t="shared" si="245"/>
        <v>0</v>
      </c>
    </row>
    <row r="448" hidden="1" spans="1:20">
      <c r="A448" s="288"/>
      <c r="B448" s="288"/>
      <c r="C448" s="989" t="s">
        <v>135</v>
      </c>
      <c r="D448" s="990"/>
      <c r="E448" s="549"/>
      <c r="F448" s="991">
        <v>3</v>
      </c>
      <c r="G448" s="992">
        <v>3</v>
      </c>
      <c r="H448" s="293" t="e">
        <f>F448*#REF!/1000</f>
        <v>#REF!</v>
      </c>
      <c r="I448" s="291"/>
      <c r="J448" s="369"/>
      <c r="K448" s="669"/>
      <c r="L448" s="121"/>
      <c r="M448" s="121"/>
      <c r="N448" s="121"/>
      <c r="O448" s="673"/>
      <c r="P448" s="548">
        <f t="shared" si="241"/>
        <v>0</v>
      </c>
      <c r="Q448" s="600">
        <f t="shared" si="242"/>
        <v>0</v>
      </c>
      <c r="R448" s="601">
        <f t="shared" si="243"/>
        <v>0</v>
      </c>
      <c r="S448" s="601">
        <f t="shared" si="244"/>
        <v>0</v>
      </c>
      <c r="T448" s="604">
        <f t="shared" si="245"/>
        <v>0</v>
      </c>
    </row>
    <row r="449" hidden="1" spans="1:20">
      <c r="A449" s="288"/>
      <c r="B449" s="288"/>
      <c r="C449" s="989" t="s">
        <v>59</v>
      </c>
      <c r="D449" s="990"/>
      <c r="E449" s="549"/>
      <c r="F449" s="991">
        <v>7.5</v>
      </c>
      <c r="G449" s="992">
        <v>6</v>
      </c>
      <c r="H449" s="293" t="e">
        <f>F449*#REF!/1000</f>
        <v>#REF!</v>
      </c>
      <c r="I449" s="291"/>
      <c r="J449" s="369"/>
      <c r="K449" s="669"/>
      <c r="L449" s="121"/>
      <c r="M449" s="121"/>
      <c r="N449" s="121"/>
      <c r="O449" s="673"/>
      <c r="P449" s="548">
        <f t="shared" si="241"/>
        <v>0</v>
      </c>
      <c r="Q449" s="600">
        <f t="shared" si="242"/>
        <v>0</v>
      </c>
      <c r="R449" s="601">
        <f t="shared" si="243"/>
        <v>0</v>
      </c>
      <c r="S449" s="601">
        <f t="shared" si="244"/>
        <v>0</v>
      </c>
      <c r="T449" s="604">
        <f t="shared" si="245"/>
        <v>0</v>
      </c>
    </row>
    <row r="450" hidden="1" spans="1:20">
      <c r="A450" s="288"/>
      <c r="B450" s="288"/>
      <c r="C450" s="989" t="s">
        <v>271</v>
      </c>
      <c r="D450" s="990"/>
      <c r="E450" s="549"/>
      <c r="F450" s="991">
        <v>6</v>
      </c>
      <c r="G450" s="992">
        <v>6</v>
      </c>
      <c r="H450" s="293" t="e">
        <f>F450*#REF!/1000</f>
        <v>#REF!</v>
      </c>
      <c r="I450" s="291"/>
      <c r="J450" s="369"/>
      <c r="K450" s="669"/>
      <c r="L450" s="121"/>
      <c r="M450" s="121"/>
      <c r="N450" s="121"/>
      <c r="O450" s="673"/>
      <c r="P450" s="548">
        <f t="shared" si="241"/>
        <v>0</v>
      </c>
      <c r="Q450" s="600">
        <f t="shared" si="242"/>
        <v>0</v>
      </c>
      <c r="R450" s="601">
        <f t="shared" si="243"/>
        <v>0</v>
      </c>
      <c r="S450" s="601">
        <f t="shared" si="244"/>
        <v>0</v>
      </c>
      <c r="T450" s="604">
        <f t="shared" si="245"/>
        <v>0</v>
      </c>
    </row>
    <row r="451" hidden="1" spans="1:20">
      <c r="A451" s="288"/>
      <c r="B451" s="288"/>
      <c r="C451" s="294" t="s">
        <v>24</v>
      </c>
      <c r="D451" s="990"/>
      <c r="E451" s="549"/>
      <c r="F451" s="991">
        <v>4.5</v>
      </c>
      <c r="G451" s="992">
        <v>4.5</v>
      </c>
      <c r="H451" s="293" t="e">
        <f>F451*#REF!/1000</f>
        <v>#REF!</v>
      </c>
      <c r="I451" s="291"/>
      <c r="J451" s="369"/>
      <c r="K451" s="669"/>
      <c r="L451" s="121"/>
      <c r="M451" s="121"/>
      <c r="N451" s="121"/>
      <c r="O451" s="673"/>
      <c r="P451" s="548">
        <f t="shared" si="241"/>
        <v>0</v>
      </c>
      <c r="Q451" s="600">
        <f t="shared" si="242"/>
        <v>0</v>
      </c>
      <c r="R451" s="601">
        <f t="shared" si="243"/>
        <v>0</v>
      </c>
      <c r="S451" s="601">
        <f t="shared" si="244"/>
        <v>0</v>
      </c>
      <c r="T451" s="604">
        <f t="shared" si="245"/>
        <v>0</v>
      </c>
    </row>
    <row r="452" spans="1:20">
      <c r="A452" s="288" t="s">
        <v>76</v>
      </c>
      <c r="B452" s="288"/>
      <c r="C452" s="289" t="s">
        <v>77</v>
      </c>
      <c r="D452" s="290">
        <v>150</v>
      </c>
      <c r="E452" s="291">
        <f>E443</f>
        <v>0</v>
      </c>
      <c r="F452" s="292"/>
      <c r="G452" s="291"/>
      <c r="H452" s="293" t="e">
        <f>F452*#REF!/1000</f>
        <v>#REF!</v>
      </c>
      <c r="I452" s="291"/>
      <c r="J452" s="369">
        <v>180</v>
      </c>
      <c r="K452" s="372">
        <v>6.15</v>
      </c>
      <c r="L452" s="28">
        <v>5.55</v>
      </c>
      <c r="M452" s="28">
        <v>24</v>
      </c>
      <c r="N452" s="28">
        <v>167</v>
      </c>
      <c r="O452" s="75">
        <v>20.62</v>
      </c>
      <c r="P452" s="548">
        <f>K452*1.6</f>
        <v>9.84</v>
      </c>
      <c r="Q452" s="600">
        <f t="shared" ref="Q452" si="248">L452*1.6</f>
        <v>8.88</v>
      </c>
      <c r="R452" s="601">
        <f t="shared" ref="R452" si="249">M452*1.6</f>
        <v>38.4</v>
      </c>
      <c r="S452" s="601">
        <f t="shared" ref="S452" si="250">N452*1.6</f>
        <v>267.2</v>
      </c>
      <c r="T452" s="604">
        <f t="shared" ref="T452" si="251">O452*1.6</f>
        <v>32.992</v>
      </c>
    </row>
    <row r="453" hidden="1" spans="1:20">
      <c r="A453" s="288" t="s">
        <v>78</v>
      </c>
      <c r="B453" s="288"/>
      <c r="C453" s="294" t="s">
        <v>57</v>
      </c>
      <c r="D453" s="290"/>
      <c r="E453" s="291"/>
      <c r="F453" s="291">
        <v>199.9</v>
      </c>
      <c r="G453" s="291">
        <v>150</v>
      </c>
      <c r="H453" s="293">
        <f>F453*$E$55/1000</f>
        <v>0</v>
      </c>
      <c r="I453" s="291"/>
      <c r="J453" s="369"/>
      <c r="K453" s="372"/>
      <c r="L453" s="28"/>
      <c r="M453" s="28"/>
      <c r="N453" s="28"/>
      <c r="O453" s="75"/>
      <c r="P453" s="1022"/>
      <c r="Q453" s="1047"/>
      <c r="R453" s="1048"/>
      <c r="S453" s="1048"/>
      <c r="T453" s="1049"/>
    </row>
    <row r="454" hidden="1" spans="1:20">
      <c r="A454" s="288"/>
      <c r="B454" s="288"/>
      <c r="C454" s="294" t="s">
        <v>79</v>
      </c>
      <c r="D454" s="290"/>
      <c r="E454" s="291"/>
      <c r="F454" s="291">
        <v>4.5</v>
      </c>
      <c r="G454" s="291">
        <v>4.5</v>
      </c>
      <c r="H454" s="293">
        <f>F454*$E$55/1000</f>
        <v>0</v>
      </c>
      <c r="I454" s="291">
        <f>D452*E452/1000</f>
        <v>0</v>
      </c>
      <c r="J454" s="369"/>
      <c r="K454" s="372"/>
      <c r="L454" s="28"/>
      <c r="M454" s="28"/>
      <c r="N454" s="28"/>
      <c r="O454" s="75"/>
      <c r="P454" s="1022"/>
      <c r="Q454" s="1047"/>
      <c r="R454" s="1048"/>
      <c r="S454" s="1048"/>
      <c r="T454" s="1049"/>
    </row>
    <row r="455" spans="1:20">
      <c r="A455" s="288" t="s">
        <v>123</v>
      </c>
      <c r="B455" s="287"/>
      <c r="C455" s="296" t="s">
        <v>272</v>
      </c>
      <c r="D455" s="290">
        <v>200</v>
      </c>
      <c r="E455" s="291">
        <f>E454</f>
        <v>0</v>
      </c>
      <c r="F455" s="292">
        <v>200</v>
      </c>
      <c r="G455" s="291"/>
      <c r="H455" s="293" t="e">
        <f>#REF!*$E$65/1000</f>
        <v>#REF!</v>
      </c>
      <c r="I455" s="291"/>
      <c r="J455" s="369">
        <v>200</v>
      </c>
      <c r="K455" s="669">
        <v>0.72</v>
      </c>
      <c r="L455" s="121">
        <v>0</v>
      </c>
      <c r="M455" s="121">
        <v>25.25</v>
      </c>
      <c r="N455" s="121">
        <v>85.34</v>
      </c>
      <c r="O455" s="673">
        <v>40</v>
      </c>
      <c r="P455" s="1023">
        <v>0.72</v>
      </c>
      <c r="Q455" s="1050">
        <v>0</v>
      </c>
      <c r="R455" s="1051">
        <v>25.25</v>
      </c>
      <c r="S455" s="1051">
        <v>85.34</v>
      </c>
      <c r="T455" s="1052">
        <v>40</v>
      </c>
    </row>
    <row r="456" hidden="1" spans="1:20">
      <c r="A456" s="288"/>
      <c r="B456" s="287"/>
      <c r="C456" s="289" t="s">
        <v>273</v>
      </c>
      <c r="D456" s="290"/>
      <c r="E456" s="291"/>
      <c r="F456" s="291">
        <v>44.4</v>
      </c>
      <c r="G456" s="1015">
        <v>40</v>
      </c>
      <c r="H456" s="1016"/>
      <c r="I456" s="1016">
        <v>40</v>
      </c>
      <c r="J456" s="369">
        <v>200</v>
      </c>
      <c r="K456" s="1024"/>
      <c r="L456" s="121"/>
      <c r="M456" s="121"/>
      <c r="N456" s="121"/>
      <c r="O456" s="673"/>
      <c r="P456" s="1025"/>
      <c r="Q456" s="1050"/>
      <c r="R456" s="1051"/>
      <c r="S456" s="1051"/>
      <c r="T456" s="1052"/>
    </row>
    <row r="457" hidden="1" spans="1:20">
      <c r="A457" s="288"/>
      <c r="B457" s="287"/>
      <c r="C457" s="289" t="s">
        <v>33</v>
      </c>
      <c r="D457" s="290"/>
      <c r="E457" s="291"/>
      <c r="F457" s="291">
        <v>5</v>
      </c>
      <c r="G457" s="1015">
        <v>5</v>
      </c>
      <c r="H457" s="1016"/>
      <c r="I457" s="1016">
        <v>5</v>
      </c>
      <c r="J457" s="369">
        <v>200</v>
      </c>
      <c r="K457" s="1024"/>
      <c r="L457" s="121"/>
      <c r="M457" s="121"/>
      <c r="N457" s="121"/>
      <c r="O457" s="673"/>
      <c r="P457" s="1025"/>
      <c r="Q457" s="1050"/>
      <c r="R457" s="1051"/>
      <c r="S457" s="1051"/>
      <c r="T457" s="1052"/>
    </row>
    <row r="458" spans="1:20">
      <c r="A458" s="287" t="s">
        <v>42</v>
      </c>
      <c r="B458" s="287"/>
      <c r="C458" s="289" t="s">
        <v>84</v>
      </c>
      <c r="D458" s="295">
        <v>40</v>
      </c>
      <c r="E458" s="291"/>
      <c r="F458" s="292">
        <v>50</v>
      </c>
      <c r="G458" s="291">
        <v>50</v>
      </c>
      <c r="H458" s="293" t="e">
        <f t="shared" ref="H458:H459" si="252">F458*$E$5/1000</f>
        <v>#REF!</v>
      </c>
      <c r="I458" s="291"/>
      <c r="J458" s="369">
        <v>60</v>
      </c>
      <c r="K458" s="370">
        <v>2.8</v>
      </c>
      <c r="L458" s="25">
        <v>0.51</v>
      </c>
      <c r="M458" s="25">
        <v>6.5</v>
      </c>
      <c r="N458" s="25">
        <v>90</v>
      </c>
      <c r="O458" s="65">
        <v>0</v>
      </c>
      <c r="P458" s="548">
        <f>K458*1.7</f>
        <v>4.76</v>
      </c>
      <c r="Q458" s="600">
        <f t="shared" ref="Q458" si="253">L458*1.7</f>
        <v>0.867</v>
      </c>
      <c r="R458" s="601">
        <f t="shared" ref="R458" si="254">M458*1.7</f>
        <v>11.05</v>
      </c>
      <c r="S458" s="601">
        <f t="shared" ref="S458" si="255">N458*1.7</f>
        <v>153</v>
      </c>
      <c r="T458" s="604">
        <f t="shared" ref="T458" si="256">O458*1.7</f>
        <v>0</v>
      </c>
    </row>
    <row r="459" ht="15.75" spans="1:20">
      <c r="A459" s="300" t="s">
        <v>42</v>
      </c>
      <c r="B459" s="300"/>
      <c r="C459" s="301" t="s">
        <v>37</v>
      </c>
      <c r="D459" s="331">
        <v>20</v>
      </c>
      <c r="E459" s="332"/>
      <c r="F459" s="303">
        <v>50</v>
      </c>
      <c r="G459" s="332">
        <v>50</v>
      </c>
      <c r="H459" s="333" t="e">
        <f t="shared" si="252"/>
        <v>#REF!</v>
      </c>
      <c r="I459" s="414"/>
      <c r="J459" s="415">
        <v>30</v>
      </c>
      <c r="K459" s="388">
        <v>4.1</v>
      </c>
      <c r="L459" s="389">
        <v>0.7</v>
      </c>
      <c r="M459" s="389">
        <v>4.6</v>
      </c>
      <c r="N459" s="389">
        <v>97.5</v>
      </c>
      <c r="O459" s="390">
        <v>0</v>
      </c>
      <c r="P459" s="1026">
        <f>K459*1.7</f>
        <v>6.97</v>
      </c>
      <c r="Q459" s="1053">
        <f t="shared" ref="Q459" si="257">L459*1.7</f>
        <v>1.19</v>
      </c>
      <c r="R459" s="884">
        <f t="shared" ref="R459" si="258">M459*1.7</f>
        <v>7.82</v>
      </c>
      <c r="S459" s="884">
        <f t="shared" ref="S459" si="259">N459*1.7</f>
        <v>165.75</v>
      </c>
      <c r="T459" s="885">
        <f t="shared" ref="T459" si="260">O459*1.7</f>
        <v>0</v>
      </c>
    </row>
    <row r="460" ht="15.75" spans="1:20">
      <c r="A460" s="305"/>
      <c r="B460" s="305"/>
      <c r="C460" s="334" t="s">
        <v>47</v>
      </c>
      <c r="D460" s="335"/>
      <c r="E460" s="308"/>
      <c r="F460" s="307"/>
      <c r="G460" s="308"/>
      <c r="H460" s="309"/>
      <c r="I460" s="420"/>
      <c r="J460" s="539"/>
      <c r="K460" s="557">
        <f>SUM(K430:K459)</f>
        <v>30.55</v>
      </c>
      <c r="L460" s="557">
        <f t="shared" ref="L460:T460" si="261">SUM(L430:L459)</f>
        <v>21.76</v>
      </c>
      <c r="M460" s="557">
        <f t="shared" si="261"/>
        <v>98.05</v>
      </c>
      <c r="N460" s="1027">
        <f t="shared" si="261"/>
        <v>768.74</v>
      </c>
      <c r="O460" s="1028">
        <f t="shared" si="261"/>
        <v>91.712</v>
      </c>
      <c r="P460" s="1029">
        <f t="shared" si="261"/>
        <v>50.816</v>
      </c>
      <c r="Q460" s="1054">
        <f t="shared" si="261"/>
        <v>36.437</v>
      </c>
      <c r="R460" s="1055">
        <f t="shared" si="261"/>
        <v>146.61</v>
      </c>
      <c r="S460" s="1055">
        <f t="shared" si="261"/>
        <v>1230.42</v>
      </c>
      <c r="T460" s="1029">
        <f t="shared" si="261"/>
        <v>125.8484</v>
      </c>
    </row>
    <row r="461" spans="1:20">
      <c r="A461" s="314"/>
      <c r="B461" s="512" t="s">
        <v>85</v>
      </c>
      <c r="C461" s="513"/>
      <c r="D461" s="514"/>
      <c r="E461" s="317"/>
      <c r="F461" s="318"/>
      <c r="G461" s="317"/>
      <c r="H461" s="319"/>
      <c r="I461" s="562"/>
      <c r="J461" s="563"/>
      <c r="K461" s="1030"/>
      <c r="L461" s="1031"/>
      <c r="M461" s="1031"/>
      <c r="N461" s="1031"/>
      <c r="O461" s="1032"/>
      <c r="P461" s="1033"/>
      <c r="Q461" s="1056"/>
      <c r="R461" s="1057"/>
      <c r="S461" s="1057"/>
      <c r="T461" s="1058"/>
    </row>
    <row r="462" spans="1:20">
      <c r="A462" s="287"/>
      <c r="B462" s="287"/>
      <c r="C462" s="315" t="s">
        <v>125</v>
      </c>
      <c r="D462" s="297">
        <v>200</v>
      </c>
      <c r="E462" s="291"/>
      <c r="F462" s="292"/>
      <c r="G462" s="291"/>
      <c r="H462" s="293"/>
      <c r="I462" s="568"/>
      <c r="J462" s="569">
        <v>200</v>
      </c>
      <c r="K462" s="401">
        <v>1</v>
      </c>
      <c r="L462" s="402">
        <v>0</v>
      </c>
      <c r="M462" s="402">
        <v>27.4</v>
      </c>
      <c r="N462" s="402">
        <v>112</v>
      </c>
      <c r="O462" s="403">
        <v>2.8</v>
      </c>
      <c r="P462" s="401">
        <v>1</v>
      </c>
      <c r="Q462" s="402">
        <v>0</v>
      </c>
      <c r="R462" s="402">
        <v>27.4</v>
      </c>
      <c r="S462" s="402">
        <v>112</v>
      </c>
      <c r="T462" s="403">
        <v>2.8</v>
      </c>
    </row>
    <row r="463" ht="15.75" spans="1:20">
      <c r="A463" s="300"/>
      <c r="B463" s="300"/>
      <c r="C463" s="629" t="s">
        <v>274</v>
      </c>
      <c r="D463" s="331">
        <v>80</v>
      </c>
      <c r="E463" s="332"/>
      <c r="F463" s="303"/>
      <c r="G463" s="332"/>
      <c r="H463" s="333"/>
      <c r="I463" s="414"/>
      <c r="J463" s="1034">
        <v>80</v>
      </c>
      <c r="K463" s="1035">
        <v>4.26</v>
      </c>
      <c r="L463" s="942">
        <v>2.39</v>
      </c>
      <c r="M463" s="412">
        <v>34.8</v>
      </c>
      <c r="N463" s="942">
        <v>140</v>
      </c>
      <c r="O463" s="943">
        <v>0.16</v>
      </c>
      <c r="P463" s="944">
        <v>4.26</v>
      </c>
      <c r="Q463" s="969">
        <v>2.39</v>
      </c>
      <c r="R463" s="412">
        <v>34.8</v>
      </c>
      <c r="S463" s="942">
        <v>140</v>
      </c>
      <c r="T463" s="970">
        <v>0.16</v>
      </c>
    </row>
    <row r="464" ht="15.75" spans="1:20">
      <c r="A464" s="305"/>
      <c r="B464" s="305"/>
      <c r="C464" s="630" t="s">
        <v>47</v>
      </c>
      <c r="D464" s="631"/>
      <c r="E464" s="435"/>
      <c r="F464" s="737"/>
      <c r="G464" s="435"/>
      <c r="H464" s="759"/>
      <c r="I464" s="935"/>
      <c r="J464" s="936"/>
      <c r="K464" s="946">
        <f>SUM(K462:K463)</f>
        <v>5.26</v>
      </c>
      <c r="L464" s="946">
        <f t="shared" ref="L464:T464" si="262">SUM(L462:L463)</f>
        <v>2.39</v>
      </c>
      <c r="M464" s="946">
        <f t="shared" si="262"/>
        <v>62.2</v>
      </c>
      <c r="N464" s="946">
        <f t="shared" si="262"/>
        <v>252</v>
      </c>
      <c r="O464" s="947">
        <f t="shared" si="262"/>
        <v>2.96</v>
      </c>
      <c r="P464" s="948">
        <f t="shared" si="262"/>
        <v>5.26</v>
      </c>
      <c r="Q464" s="971">
        <f t="shared" si="262"/>
        <v>2.39</v>
      </c>
      <c r="R464" s="946">
        <f t="shared" si="262"/>
        <v>62.2</v>
      </c>
      <c r="S464" s="946">
        <f t="shared" si="262"/>
        <v>252</v>
      </c>
      <c r="T464" s="948">
        <f t="shared" si="262"/>
        <v>2.96</v>
      </c>
    </row>
    <row r="465" ht="15.75" hidden="1" spans="1:20">
      <c r="A465" s="281"/>
      <c r="B465" s="281"/>
      <c r="C465" s="806" t="s">
        <v>167</v>
      </c>
      <c r="D465" s="911">
        <v>3.75</v>
      </c>
      <c r="E465" s="839" t="e">
        <f>#REF!</f>
        <v>#REF!</v>
      </c>
      <c r="F465" s="912"/>
      <c r="G465" s="839"/>
      <c r="H465" s="913" t="e">
        <f>D465*E465/1000</f>
        <v>#REF!</v>
      </c>
      <c r="I465" s="839"/>
      <c r="J465" s="949"/>
      <c r="K465" s="1036"/>
      <c r="L465" s="1037"/>
      <c r="M465" s="1037"/>
      <c r="N465" s="1037"/>
      <c r="O465" s="1038"/>
      <c r="P465" s="979"/>
      <c r="Q465" s="1059"/>
      <c r="R465" s="1037"/>
      <c r="S465" s="1037"/>
      <c r="T465" s="1060"/>
    </row>
    <row r="466" ht="15.75" spans="1:20">
      <c r="A466" s="342"/>
      <c r="B466" s="342"/>
      <c r="C466" s="914" t="s">
        <v>275</v>
      </c>
      <c r="D466" s="772"/>
      <c r="E466" s="773"/>
      <c r="F466" s="773"/>
      <c r="G466" s="773"/>
      <c r="H466" s="774"/>
      <c r="I466" s="773"/>
      <c r="J466" s="815"/>
      <c r="K466" s="663">
        <f>K464+K460+K428</f>
        <v>52.11</v>
      </c>
      <c r="L466" s="663">
        <f t="shared" ref="L466:T466" si="263">L464+L460+L428</f>
        <v>53.92</v>
      </c>
      <c r="M466" s="663">
        <f t="shared" si="263"/>
        <v>248.8</v>
      </c>
      <c r="N466" s="663">
        <f t="shared" si="263"/>
        <v>1760.01</v>
      </c>
      <c r="O466" s="692">
        <f t="shared" si="263"/>
        <v>155.862</v>
      </c>
      <c r="P466" s="789">
        <f t="shared" si="263"/>
        <v>73.376</v>
      </c>
      <c r="Q466" s="824">
        <f t="shared" si="263"/>
        <v>68.772</v>
      </c>
      <c r="R466" s="1061">
        <f t="shared" si="263"/>
        <v>297.525</v>
      </c>
      <c r="S466" s="1061">
        <f t="shared" si="263"/>
        <v>2246.065</v>
      </c>
      <c r="T466" s="789">
        <f t="shared" si="263"/>
        <v>189.9984</v>
      </c>
    </row>
    <row r="467" ht="20.25" customHeight="1" spans="1:20">
      <c r="A467" s="645"/>
      <c r="B467" s="645"/>
      <c r="C467" s="646"/>
      <c r="D467" s="647" t="s">
        <v>276</v>
      </c>
      <c r="E467" s="648"/>
      <c r="F467" s="648"/>
      <c r="G467" s="648"/>
      <c r="H467" s="649"/>
      <c r="I467" s="648"/>
      <c r="J467" s="694"/>
      <c r="K467" s="1039"/>
      <c r="L467" s="1040"/>
      <c r="M467" s="1040"/>
      <c r="N467" s="1040"/>
      <c r="O467" s="1041"/>
      <c r="P467" s="1042"/>
      <c r="Q467" s="1062"/>
      <c r="R467" s="1063"/>
      <c r="S467" s="1063"/>
      <c r="T467" s="1064"/>
    </row>
    <row r="468" ht="28.5" spans="1:20">
      <c r="A468" s="854" t="s">
        <v>2</v>
      </c>
      <c r="B468" s="523" t="s">
        <v>3</v>
      </c>
      <c r="C468" s="524" t="s">
        <v>4</v>
      </c>
      <c r="D468" s="284" t="s">
        <v>17</v>
      </c>
      <c r="E468" s="525" t="s">
        <v>6</v>
      </c>
      <c r="F468" s="525" t="s">
        <v>7</v>
      </c>
      <c r="G468" s="525" t="s">
        <v>8</v>
      </c>
      <c r="H468" s="650" t="s">
        <v>9</v>
      </c>
      <c r="I468" s="525"/>
      <c r="J468" s="284" t="s">
        <v>17</v>
      </c>
      <c r="K468" s="586" t="s">
        <v>11</v>
      </c>
      <c r="L468" s="15" t="s">
        <v>12</v>
      </c>
      <c r="M468" s="15" t="s">
        <v>13</v>
      </c>
      <c r="N468" s="59" t="s">
        <v>14</v>
      </c>
      <c r="O468" s="60" t="s">
        <v>15</v>
      </c>
      <c r="P468" s="524" t="s">
        <v>11</v>
      </c>
      <c r="Q468" s="624" t="s">
        <v>12</v>
      </c>
      <c r="R468" s="15" t="s">
        <v>13</v>
      </c>
      <c r="S468" s="59" t="s">
        <v>14</v>
      </c>
      <c r="T468" s="625" t="s">
        <v>15</v>
      </c>
    </row>
    <row r="469" spans="1:20">
      <c r="A469" s="288"/>
      <c r="B469" s="526" t="s">
        <v>16</v>
      </c>
      <c r="C469" s="527"/>
      <c r="D469" s="528"/>
      <c r="E469" s="525"/>
      <c r="F469" s="525"/>
      <c r="G469" s="525"/>
      <c r="H469" s="650"/>
      <c r="I469" s="525"/>
      <c r="J469" s="587"/>
      <c r="K469" s="586"/>
      <c r="L469" s="15"/>
      <c r="M469" s="15"/>
      <c r="N469" s="59"/>
      <c r="O469" s="60"/>
      <c r="P469" s="524"/>
      <c r="Q469" s="624"/>
      <c r="R469" s="15"/>
      <c r="S469" s="59"/>
      <c r="T469" s="625"/>
    </row>
    <row r="470" ht="15.75" customHeight="1" spans="1:20">
      <c r="A470" s="287" t="s">
        <v>174</v>
      </c>
      <c r="B470" s="288"/>
      <c r="C470" s="529" t="s">
        <v>175</v>
      </c>
      <c r="D470" s="530">
        <v>200</v>
      </c>
      <c r="E470" s="531">
        <v>200</v>
      </c>
      <c r="F470" s="531">
        <v>200</v>
      </c>
      <c r="G470" s="531">
        <v>200</v>
      </c>
      <c r="H470" s="531">
        <v>200</v>
      </c>
      <c r="I470" s="531">
        <v>200</v>
      </c>
      <c r="J470" s="588">
        <v>200</v>
      </c>
      <c r="K470" s="409">
        <v>12.4</v>
      </c>
      <c r="L470" s="412">
        <v>18.6</v>
      </c>
      <c r="M470" s="412">
        <v>1.8</v>
      </c>
      <c r="N470" s="412">
        <v>227</v>
      </c>
      <c r="O470" s="413">
        <v>0.33</v>
      </c>
      <c r="P470" s="410">
        <f>K470*1.3</f>
        <v>16.12</v>
      </c>
      <c r="Q470" s="410">
        <f t="shared" ref="Q470" si="264">L470*1.3</f>
        <v>24.18</v>
      </c>
      <c r="R470" s="410">
        <f t="shared" ref="R470" si="265">M470*1.3</f>
        <v>2.34</v>
      </c>
      <c r="S470" s="410">
        <f t="shared" ref="S470" si="266">N470*1.3</f>
        <v>295.1</v>
      </c>
      <c r="T470" s="410">
        <v>0.42</v>
      </c>
    </row>
    <row r="471" hidden="1" spans="1:20">
      <c r="A471" s="288"/>
      <c r="B471" s="288"/>
      <c r="C471" s="533" t="s">
        <v>239</v>
      </c>
      <c r="D471" s="753"/>
      <c r="E471" s="393"/>
      <c r="F471" s="735">
        <v>22.2</v>
      </c>
      <c r="G471" s="735">
        <v>22.2</v>
      </c>
      <c r="H471" s="734"/>
      <c r="I471" s="393"/>
      <c r="J471" s="699"/>
      <c r="K471" s="401"/>
      <c r="L471" s="402"/>
      <c r="M471" s="402"/>
      <c r="N471" s="1043"/>
      <c r="O471" s="403"/>
      <c r="P471" s="404"/>
      <c r="Q471" s="478"/>
      <c r="R471" s="402"/>
      <c r="S471" s="1043"/>
      <c r="T471" s="479"/>
    </row>
    <row r="472" hidden="1" spans="1:20">
      <c r="A472" s="281"/>
      <c r="B472" s="287"/>
      <c r="C472" s="533" t="s">
        <v>176</v>
      </c>
      <c r="D472" s="753"/>
      <c r="E472" s="393"/>
      <c r="F472" s="393">
        <v>25</v>
      </c>
      <c r="G472" s="393">
        <v>25</v>
      </c>
      <c r="H472" s="734" t="e">
        <f t="shared" ref="H472:H476" si="267">F472*$E$5/1000</f>
        <v>#REF!</v>
      </c>
      <c r="I472" s="393"/>
      <c r="J472" s="699"/>
      <c r="K472" s="401"/>
      <c r="L472" s="402"/>
      <c r="M472" s="402"/>
      <c r="N472" s="1043"/>
      <c r="O472" s="403"/>
      <c r="P472" s="404"/>
      <c r="Q472" s="478"/>
      <c r="R472" s="402"/>
      <c r="S472" s="1043"/>
      <c r="T472" s="479"/>
    </row>
    <row r="473" hidden="1" spans="1:20">
      <c r="A473" s="287" t="s">
        <v>21</v>
      </c>
      <c r="B473" s="287"/>
      <c r="C473" s="533" t="s">
        <v>31</v>
      </c>
      <c r="D473" s="753"/>
      <c r="E473" s="393"/>
      <c r="F473" s="393">
        <v>98</v>
      </c>
      <c r="G473" s="393">
        <v>98</v>
      </c>
      <c r="H473" s="734" t="e">
        <f t="shared" si="267"/>
        <v>#REF!</v>
      </c>
      <c r="I473" s="393"/>
      <c r="J473" s="699"/>
      <c r="K473" s="401"/>
      <c r="L473" s="402"/>
      <c r="M473" s="402"/>
      <c r="N473" s="1043"/>
      <c r="O473" s="403"/>
      <c r="P473" s="404"/>
      <c r="Q473" s="478"/>
      <c r="R473" s="402"/>
      <c r="S473" s="1043"/>
      <c r="T473" s="479"/>
    </row>
    <row r="474" hidden="1" spans="1:20">
      <c r="A474" s="288"/>
      <c r="B474" s="288"/>
      <c r="C474" s="533" t="s">
        <v>23</v>
      </c>
      <c r="D474" s="753"/>
      <c r="E474" s="393"/>
      <c r="F474" s="393">
        <v>6</v>
      </c>
      <c r="G474" s="393">
        <v>6</v>
      </c>
      <c r="H474" s="734" t="e">
        <f t="shared" si="267"/>
        <v>#REF!</v>
      </c>
      <c r="I474" s="393"/>
      <c r="J474" s="699"/>
      <c r="K474" s="401"/>
      <c r="L474" s="402"/>
      <c r="M474" s="402"/>
      <c r="N474" s="1043"/>
      <c r="O474" s="403"/>
      <c r="P474" s="404"/>
      <c r="Q474" s="478"/>
      <c r="R474" s="402"/>
      <c r="S474" s="1043"/>
      <c r="T474" s="479"/>
    </row>
    <row r="475" hidden="1" spans="1:20">
      <c r="A475" s="288"/>
      <c r="B475" s="288"/>
      <c r="C475" s="533" t="s">
        <v>24</v>
      </c>
      <c r="D475" s="753"/>
      <c r="E475" s="393"/>
      <c r="F475" s="393">
        <v>6</v>
      </c>
      <c r="G475" s="393">
        <v>6</v>
      </c>
      <c r="H475" s="734" t="e">
        <f t="shared" si="267"/>
        <v>#REF!</v>
      </c>
      <c r="I475" s="393">
        <f>D470*E470/1000</f>
        <v>40</v>
      </c>
      <c r="J475" s="699"/>
      <c r="K475" s="401"/>
      <c r="L475" s="402"/>
      <c r="M475" s="402"/>
      <c r="N475" s="1043"/>
      <c r="O475" s="403"/>
      <c r="P475" s="404"/>
      <c r="Q475" s="478"/>
      <c r="R475" s="402"/>
      <c r="S475" s="1043"/>
      <c r="T475" s="479"/>
    </row>
    <row r="476" hidden="1" spans="1:20">
      <c r="A476" s="288"/>
      <c r="B476" s="288"/>
      <c r="C476" s="533" t="s">
        <v>25</v>
      </c>
      <c r="D476" s="652"/>
      <c r="E476" s="393"/>
      <c r="F476" s="735">
        <v>64</v>
      </c>
      <c r="G476" s="735">
        <v>64</v>
      </c>
      <c r="H476" s="734" t="e">
        <f t="shared" si="267"/>
        <v>#REF!</v>
      </c>
      <c r="I476" s="393"/>
      <c r="J476" s="699"/>
      <c r="K476" s="401"/>
      <c r="L476" s="402"/>
      <c r="M476" s="402"/>
      <c r="N476" s="1043"/>
      <c r="O476" s="403"/>
      <c r="P476" s="404"/>
      <c r="Q476" s="478"/>
      <c r="R476" s="402"/>
      <c r="S476" s="1043"/>
      <c r="T476" s="479"/>
    </row>
    <row r="477" spans="1:20">
      <c r="A477" s="287" t="s">
        <v>145</v>
      </c>
      <c r="B477" s="288"/>
      <c r="C477" s="315" t="s">
        <v>146</v>
      </c>
      <c r="D477" s="753">
        <v>200</v>
      </c>
      <c r="E477" s="393">
        <f>E471</f>
        <v>0</v>
      </c>
      <c r="F477" s="393"/>
      <c r="G477" s="393"/>
      <c r="H477" s="734">
        <f>F477*$E$9/1000</f>
        <v>0</v>
      </c>
      <c r="I477" s="393"/>
      <c r="J477" s="699">
        <v>200</v>
      </c>
      <c r="K477" s="401">
        <v>2.8</v>
      </c>
      <c r="L477" s="402">
        <v>3.2</v>
      </c>
      <c r="M477" s="402">
        <v>14.8</v>
      </c>
      <c r="N477" s="412">
        <v>120</v>
      </c>
      <c r="O477" s="413">
        <v>0.72</v>
      </c>
      <c r="P477" s="410">
        <v>2.8</v>
      </c>
      <c r="Q477" s="486">
        <v>3.2</v>
      </c>
      <c r="R477" s="412">
        <v>14.8</v>
      </c>
      <c r="S477" s="412">
        <v>120</v>
      </c>
      <c r="T477" s="479">
        <v>0.72</v>
      </c>
    </row>
    <row r="478" hidden="1" spans="1:20">
      <c r="A478" s="287" t="s">
        <v>264</v>
      </c>
      <c r="B478" s="287"/>
      <c r="C478" s="533" t="s">
        <v>277</v>
      </c>
      <c r="D478" s="652"/>
      <c r="E478" s="393"/>
      <c r="F478" s="393">
        <v>25</v>
      </c>
      <c r="G478" s="393">
        <v>25</v>
      </c>
      <c r="H478" s="393">
        <f>F478*$E$11/1000</f>
        <v>0</v>
      </c>
      <c r="I478" s="393"/>
      <c r="J478" s="699"/>
      <c r="K478" s="401"/>
      <c r="L478" s="402"/>
      <c r="M478" s="402"/>
      <c r="N478" s="531"/>
      <c r="O478" s="413"/>
      <c r="P478" s="410"/>
      <c r="Q478" s="486"/>
      <c r="R478" s="412"/>
      <c r="S478" s="531"/>
      <c r="T478" s="479"/>
    </row>
    <row r="479" hidden="1" spans="1:20">
      <c r="A479" s="287"/>
      <c r="B479" s="287"/>
      <c r="C479" s="533" t="s">
        <v>31</v>
      </c>
      <c r="D479" s="652"/>
      <c r="E479" s="393"/>
      <c r="F479" s="393">
        <v>50</v>
      </c>
      <c r="G479" s="393">
        <v>50</v>
      </c>
      <c r="H479" s="393">
        <f>F479*$E$11/1000</f>
        <v>0</v>
      </c>
      <c r="I479" s="393">
        <f>D477*E477/1000</f>
        <v>0</v>
      </c>
      <c r="J479" s="699"/>
      <c r="K479" s="401"/>
      <c r="L479" s="402"/>
      <c r="M479" s="402"/>
      <c r="N479" s="531"/>
      <c r="O479" s="413"/>
      <c r="P479" s="410"/>
      <c r="Q479" s="486"/>
      <c r="R479" s="412"/>
      <c r="S479" s="531"/>
      <c r="T479" s="479"/>
    </row>
    <row r="480" hidden="1" spans="1:20">
      <c r="A480" s="287"/>
      <c r="B480" s="287"/>
      <c r="C480" s="533" t="s">
        <v>25</v>
      </c>
      <c r="D480" s="652"/>
      <c r="E480" s="393"/>
      <c r="F480" s="393">
        <v>150</v>
      </c>
      <c r="G480" s="393">
        <v>150</v>
      </c>
      <c r="H480" s="393">
        <f>F480*$E$11/1000</f>
        <v>0</v>
      </c>
      <c r="I480" s="393" t="s">
        <v>32</v>
      </c>
      <c r="J480" s="699"/>
      <c r="K480" s="401"/>
      <c r="L480" s="402"/>
      <c r="M480" s="402"/>
      <c r="N480" s="531"/>
      <c r="O480" s="413"/>
      <c r="P480" s="410"/>
      <c r="Q480" s="486"/>
      <c r="R480" s="412"/>
      <c r="S480" s="531"/>
      <c r="T480" s="479"/>
    </row>
    <row r="481" hidden="1" spans="1:20">
      <c r="A481" s="287"/>
      <c r="B481" s="287"/>
      <c r="C481" s="533" t="s">
        <v>33</v>
      </c>
      <c r="D481" s="652"/>
      <c r="E481" s="393"/>
      <c r="F481" s="393">
        <v>10</v>
      </c>
      <c r="G481" s="393">
        <v>10</v>
      </c>
      <c r="H481" s="393">
        <f>F481*$E$11/1000</f>
        <v>0</v>
      </c>
      <c r="I481" s="393"/>
      <c r="J481" s="699"/>
      <c r="K481" s="401"/>
      <c r="L481" s="402"/>
      <c r="M481" s="402"/>
      <c r="N481" s="531"/>
      <c r="O481" s="413"/>
      <c r="P481" s="410"/>
      <c r="Q481" s="486"/>
      <c r="R481" s="412"/>
      <c r="S481" s="531"/>
      <c r="T481" s="479"/>
    </row>
    <row r="482" hidden="1" spans="1:20">
      <c r="A482" s="287" t="s">
        <v>34</v>
      </c>
      <c r="B482" s="287"/>
      <c r="C482" s="315" t="s">
        <v>35</v>
      </c>
      <c r="D482" s="652">
        <v>40</v>
      </c>
      <c r="E482" s="393"/>
      <c r="F482" s="393"/>
      <c r="G482" s="393"/>
      <c r="H482" s="734"/>
      <c r="I482" s="393"/>
      <c r="J482" s="699"/>
      <c r="K482" s="401">
        <v>1.6</v>
      </c>
      <c r="L482" s="402">
        <v>17.12</v>
      </c>
      <c r="M482" s="402">
        <v>10.52</v>
      </c>
      <c r="N482" s="531">
        <v>202.52</v>
      </c>
      <c r="O482" s="413">
        <v>0</v>
      </c>
      <c r="P482" s="410">
        <v>1.6</v>
      </c>
      <c r="Q482" s="486">
        <v>17.12</v>
      </c>
      <c r="R482" s="412">
        <v>10.52</v>
      </c>
      <c r="S482" s="531">
        <v>202.52</v>
      </c>
      <c r="T482" s="479">
        <v>0</v>
      </c>
    </row>
    <row r="483" hidden="1" spans="1:20">
      <c r="A483" s="287" t="s">
        <v>36</v>
      </c>
      <c r="B483" s="287"/>
      <c r="C483" s="533" t="s">
        <v>24</v>
      </c>
      <c r="D483" s="652"/>
      <c r="E483" s="393"/>
      <c r="F483" s="735">
        <v>20</v>
      </c>
      <c r="G483" s="393">
        <v>20</v>
      </c>
      <c r="H483" s="734" t="e">
        <f>F483*#REF!/1000</f>
        <v>#REF!</v>
      </c>
      <c r="I483" s="393"/>
      <c r="J483" s="699"/>
      <c r="K483" s="780"/>
      <c r="L483" s="781"/>
      <c r="M483" s="781"/>
      <c r="N483" s="749"/>
      <c r="O483" s="655"/>
      <c r="P483" s="656"/>
      <c r="Q483" s="700"/>
      <c r="R483" s="654"/>
      <c r="S483" s="749"/>
      <c r="T483" s="817"/>
    </row>
    <row r="484" spans="1:20">
      <c r="A484" s="287" t="s">
        <v>34</v>
      </c>
      <c r="B484" s="287"/>
      <c r="C484" s="315" t="s">
        <v>35</v>
      </c>
      <c r="D484" s="753" t="s">
        <v>40</v>
      </c>
      <c r="E484" s="393"/>
      <c r="F484" s="393"/>
      <c r="G484" s="393"/>
      <c r="H484" s="734" t="e">
        <f t="shared" ref="H484" si="268">F484*$E$5/1000</f>
        <v>#REF!</v>
      </c>
      <c r="I484" s="393"/>
      <c r="J484" s="699" t="s">
        <v>40</v>
      </c>
      <c r="K484" s="401">
        <v>1.6</v>
      </c>
      <c r="L484" s="402">
        <v>17.12</v>
      </c>
      <c r="M484" s="402">
        <v>10.52</v>
      </c>
      <c r="N484" s="412">
        <v>202.52</v>
      </c>
      <c r="O484" s="413">
        <v>0</v>
      </c>
      <c r="P484" s="410">
        <v>1.6</v>
      </c>
      <c r="Q484" s="486">
        <v>17.12</v>
      </c>
      <c r="R484" s="412">
        <v>10.52</v>
      </c>
      <c r="S484" s="412">
        <v>202.52</v>
      </c>
      <c r="T484" s="479">
        <v>0</v>
      </c>
    </row>
    <row r="485" spans="1:20">
      <c r="A485" s="287" t="s">
        <v>42</v>
      </c>
      <c r="B485" s="287"/>
      <c r="C485" s="315" t="s">
        <v>37</v>
      </c>
      <c r="D485" s="652">
        <v>30</v>
      </c>
      <c r="E485" s="393"/>
      <c r="F485" s="735">
        <v>20</v>
      </c>
      <c r="G485" s="393">
        <v>20</v>
      </c>
      <c r="H485" s="734" t="e">
        <f>F485*#REF!/1000</f>
        <v>#REF!</v>
      </c>
      <c r="I485" s="393"/>
      <c r="J485" s="699">
        <v>40</v>
      </c>
      <c r="K485" s="780">
        <v>2</v>
      </c>
      <c r="L485" s="781">
        <v>0.35</v>
      </c>
      <c r="M485" s="781">
        <v>0.33</v>
      </c>
      <c r="N485" s="781">
        <v>48.75</v>
      </c>
      <c r="O485" s="782"/>
      <c r="P485" s="784">
        <f>K485*1.5</f>
        <v>3</v>
      </c>
      <c r="Q485" s="1065">
        <f>L485*1.5</f>
        <v>0.525</v>
      </c>
      <c r="R485" s="1066">
        <f>M485*1.5</f>
        <v>0.495</v>
      </c>
      <c r="S485" s="1066">
        <f>N485*1.5</f>
        <v>73.125</v>
      </c>
      <c r="T485" s="820">
        <f>O485*1.5</f>
        <v>0</v>
      </c>
    </row>
    <row r="486" ht="15.75" spans="1:20">
      <c r="A486" s="300" t="s">
        <v>43</v>
      </c>
      <c r="B486" s="300"/>
      <c r="C486" s="629" t="s">
        <v>147</v>
      </c>
      <c r="D486" s="302" t="s">
        <v>45</v>
      </c>
      <c r="E486" s="303" t="s">
        <v>46</v>
      </c>
      <c r="F486" s="303" t="s">
        <v>46</v>
      </c>
      <c r="G486" s="303" t="s">
        <v>46</v>
      </c>
      <c r="H486" s="303" t="s">
        <v>46</v>
      </c>
      <c r="I486" s="303" t="s">
        <v>46</v>
      </c>
      <c r="J486" s="387" t="s">
        <v>45</v>
      </c>
      <c r="K486" s="416">
        <v>1.5</v>
      </c>
      <c r="L486" s="417">
        <v>0.5</v>
      </c>
      <c r="M486" s="417">
        <v>21</v>
      </c>
      <c r="N486" s="659">
        <v>95</v>
      </c>
      <c r="O486" s="418">
        <v>10</v>
      </c>
      <c r="P486" s="785">
        <v>1.5</v>
      </c>
      <c r="Q486" s="821">
        <v>0.5</v>
      </c>
      <c r="R486" s="822">
        <v>21</v>
      </c>
      <c r="S486" s="706">
        <v>95</v>
      </c>
      <c r="T486" s="823">
        <v>10</v>
      </c>
    </row>
    <row r="487" ht="15.75" spans="1:20">
      <c r="A487" s="342"/>
      <c r="B487" s="342"/>
      <c r="C487" s="630" t="s">
        <v>47</v>
      </c>
      <c r="D487" s="736"/>
      <c r="E487" s="435"/>
      <c r="F487" s="737"/>
      <c r="G487" s="435"/>
      <c r="H487" s="435">
        <f>F487*$E$24/1000</f>
        <v>0</v>
      </c>
      <c r="I487" s="435"/>
      <c r="J487" s="786"/>
      <c r="K487" s="812">
        <f>K470+K477+K484+K485+K486</f>
        <v>20.3</v>
      </c>
      <c r="L487" s="812">
        <f t="shared" ref="L487:S487" si="269">L470+L477+L484+L485+L486</f>
        <v>39.77</v>
      </c>
      <c r="M487" s="812">
        <f t="shared" si="269"/>
        <v>48.45</v>
      </c>
      <c r="N487" s="812">
        <f t="shared" si="269"/>
        <v>693.27</v>
      </c>
      <c r="O487" s="812">
        <f t="shared" si="269"/>
        <v>11.05</v>
      </c>
      <c r="P487" s="812">
        <f t="shared" si="269"/>
        <v>25.02</v>
      </c>
      <c r="Q487" s="812">
        <f t="shared" si="269"/>
        <v>45.525</v>
      </c>
      <c r="R487" s="812">
        <f t="shared" si="269"/>
        <v>49.155</v>
      </c>
      <c r="S487" s="812">
        <f t="shared" si="269"/>
        <v>785.745</v>
      </c>
      <c r="T487" s="1067">
        <f>SUM(T470:T486)</f>
        <v>11.14</v>
      </c>
    </row>
    <row r="488" spans="1:20">
      <c r="A488" s="314"/>
      <c r="B488" s="739" t="s">
        <v>48</v>
      </c>
      <c r="C488" s="740"/>
      <c r="D488" s="761"/>
      <c r="E488" s="742" t="e">
        <f>#REF!</f>
        <v>#REF!</v>
      </c>
      <c r="F488" s="742"/>
      <c r="G488" s="742"/>
      <c r="H488" s="742">
        <f>F488*$E$28/1000</f>
        <v>0</v>
      </c>
      <c r="I488" s="742"/>
      <c r="J488" s="790"/>
      <c r="K488" s="397"/>
      <c r="L488" s="398"/>
      <c r="M488" s="398"/>
      <c r="N488" s="1044"/>
      <c r="O488" s="399"/>
      <c r="P488" s="1045"/>
      <c r="Q488" s="1068"/>
      <c r="R488" s="1069"/>
      <c r="S488" s="1070"/>
      <c r="T488" s="1071"/>
    </row>
    <row r="489" spans="1:20">
      <c r="A489" s="287" t="s">
        <v>49</v>
      </c>
      <c r="B489" s="287"/>
      <c r="C489" s="315" t="s">
        <v>50</v>
      </c>
      <c r="D489" s="652">
        <v>80</v>
      </c>
      <c r="E489" s="393"/>
      <c r="F489" s="735"/>
      <c r="G489" s="393"/>
      <c r="H489" s="734" t="e">
        <f t="shared" ref="H489" si="270">F489*$E$5/1000</f>
        <v>#REF!</v>
      </c>
      <c r="I489" s="393"/>
      <c r="J489" s="699">
        <v>100</v>
      </c>
      <c r="K489" s="401">
        <v>0.48</v>
      </c>
      <c r="L489" s="402">
        <v>0.12</v>
      </c>
      <c r="M489" s="402">
        <v>1.56</v>
      </c>
      <c r="N489" s="402">
        <v>8.4</v>
      </c>
      <c r="O489" s="403">
        <v>2.94</v>
      </c>
      <c r="P489" s="1046">
        <f>K489*1.6</f>
        <v>0.768</v>
      </c>
      <c r="Q489" s="1072">
        <f t="shared" ref="Q489:T489" si="271">L489*1.6</f>
        <v>0.192</v>
      </c>
      <c r="R489" s="1073">
        <f t="shared" si="271"/>
        <v>2.496</v>
      </c>
      <c r="S489" s="1073">
        <f t="shared" si="271"/>
        <v>13.44</v>
      </c>
      <c r="T489" s="1074">
        <f t="shared" si="271"/>
        <v>4.704</v>
      </c>
    </row>
    <row r="490" hidden="1" spans="1:20">
      <c r="A490" s="281"/>
      <c r="B490" s="510"/>
      <c r="C490" s="533" t="s">
        <v>103</v>
      </c>
      <c r="D490" s="652"/>
      <c r="E490" s="393"/>
      <c r="F490" s="393">
        <v>113</v>
      </c>
      <c r="G490" s="393">
        <v>88</v>
      </c>
      <c r="H490" s="1017" t="e">
        <f>F490*$D$4/1000</f>
        <v>#VALUE!</v>
      </c>
      <c r="I490" s="393"/>
      <c r="J490" s="699"/>
      <c r="K490" s="401"/>
      <c r="L490" s="402"/>
      <c r="M490" s="402"/>
      <c r="N490" s="402"/>
      <c r="O490" s="403"/>
      <c r="P490" s="1046">
        <f t="shared" ref="P490:P506" si="272">K490*1.6</f>
        <v>0</v>
      </c>
      <c r="Q490" s="1072">
        <f t="shared" ref="Q490:Q506" si="273">L490*1.6</f>
        <v>0</v>
      </c>
      <c r="R490" s="1073">
        <f t="shared" ref="R490:R506" si="274">M490*1.6</f>
        <v>0</v>
      </c>
      <c r="S490" s="1073">
        <f t="shared" ref="S490:S506" si="275">N490*1.6</f>
        <v>0</v>
      </c>
      <c r="T490" s="1074">
        <f t="shared" ref="T490:T506" si="276">O490*1.6</f>
        <v>0</v>
      </c>
    </row>
    <row r="491" hidden="1" spans="1:20">
      <c r="A491" s="510"/>
      <c r="B491" s="510"/>
      <c r="C491" s="533" t="s">
        <v>79</v>
      </c>
      <c r="D491" s="652"/>
      <c r="E491" s="393"/>
      <c r="F491" s="393">
        <v>13</v>
      </c>
      <c r="G491" s="393">
        <v>13</v>
      </c>
      <c r="H491" s="1017" t="e">
        <f>F491*$D$4/1000</f>
        <v>#VALUE!</v>
      </c>
      <c r="I491" s="393"/>
      <c r="J491" s="699"/>
      <c r="K491" s="401"/>
      <c r="L491" s="402"/>
      <c r="M491" s="402"/>
      <c r="N491" s="402"/>
      <c r="O491" s="403"/>
      <c r="P491" s="1046">
        <f t="shared" si="272"/>
        <v>0</v>
      </c>
      <c r="Q491" s="1072">
        <f t="shared" si="273"/>
        <v>0</v>
      </c>
      <c r="R491" s="1073">
        <f t="shared" si="274"/>
        <v>0</v>
      </c>
      <c r="S491" s="1073">
        <f t="shared" si="275"/>
        <v>0</v>
      </c>
      <c r="T491" s="1074">
        <f t="shared" si="276"/>
        <v>0</v>
      </c>
    </row>
    <row r="492" spans="1:20">
      <c r="A492" s="288" t="s">
        <v>225</v>
      </c>
      <c r="B492" s="288"/>
      <c r="C492" s="315" t="s">
        <v>226</v>
      </c>
      <c r="D492" s="753">
        <v>250</v>
      </c>
      <c r="E492" s="393" t="e">
        <f>#REF!</f>
        <v>#REF!</v>
      </c>
      <c r="F492" s="735"/>
      <c r="G492" s="393"/>
      <c r="H492" s="734">
        <f>F492*$E$34/1000</f>
        <v>0</v>
      </c>
      <c r="I492" s="393"/>
      <c r="J492" s="699">
        <v>250</v>
      </c>
      <c r="K492" s="401">
        <v>4.6</v>
      </c>
      <c r="L492" s="402">
        <v>13.4</v>
      </c>
      <c r="M492" s="402">
        <v>45.6</v>
      </c>
      <c r="N492" s="402">
        <v>112</v>
      </c>
      <c r="O492" s="403">
        <v>16.8</v>
      </c>
      <c r="P492" s="1046">
        <f t="shared" si="272"/>
        <v>7.36</v>
      </c>
      <c r="Q492" s="1072">
        <f t="shared" si="273"/>
        <v>21.44</v>
      </c>
      <c r="R492" s="1073">
        <f t="shared" si="274"/>
        <v>72.96</v>
      </c>
      <c r="S492" s="1073">
        <v>198</v>
      </c>
      <c r="T492" s="1074">
        <f t="shared" si="276"/>
        <v>26.88</v>
      </c>
    </row>
    <row r="493" hidden="1" spans="1:20">
      <c r="A493" s="288"/>
      <c r="B493" s="288"/>
      <c r="C493" s="533" t="s">
        <v>227</v>
      </c>
      <c r="D493" s="1018"/>
      <c r="E493" s="1019"/>
      <c r="F493" s="393">
        <v>8</v>
      </c>
      <c r="G493" s="393">
        <v>8</v>
      </c>
      <c r="H493" s="734">
        <f t="shared" ref="H493:H499" si="277">F493*$E$36/1000</f>
        <v>0</v>
      </c>
      <c r="I493" s="393"/>
      <c r="J493" s="699"/>
      <c r="K493" s="401"/>
      <c r="L493" s="402"/>
      <c r="M493" s="402"/>
      <c r="N493" s="402"/>
      <c r="O493" s="403"/>
      <c r="P493" s="1046">
        <f t="shared" si="272"/>
        <v>0</v>
      </c>
      <c r="Q493" s="1072">
        <f t="shared" si="273"/>
        <v>0</v>
      </c>
      <c r="R493" s="1073">
        <f t="shared" si="274"/>
        <v>0</v>
      </c>
      <c r="S493" s="1073">
        <f t="shared" si="275"/>
        <v>0</v>
      </c>
      <c r="T493" s="1074">
        <f t="shared" si="276"/>
        <v>0</v>
      </c>
    </row>
    <row r="494" hidden="1" spans="1:20">
      <c r="A494" s="288" t="s">
        <v>228</v>
      </c>
      <c r="B494" s="288"/>
      <c r="C494" s="1020" t="s">
        <v>57</v>
      </c>
      <c r="D494" s="1021"/>
      <c r="E494" s="393"/>
      <c r="F494" s="807">
        <v>75</v>
      </c>
      <c r="G494" s="807">
        <v>60</v>
      </c>
      <c r="H494" s="734">
        <f t="shared" si="277"/>
        <v>0</v>
      </c>
      <c r="I494" s="393"/>
      <c r="J494" s="699"/>
      <c r="K494" s="401"/>
      <c r="L494" s="402"/>
      <c r="M494" s="402"/>
      <c r="N494" s="402"/>
      <c r="O494" s="403"/>
      <c r="P494" s="1046">
        <f t="shared" si="272"/>
        <v>0</v>
      </c>
      <c r="Q494" s="1072">
        <f t="shared" si="273"/>
        <v>0</v>
      </c>
      <c r="R494" s="1073">
        <f t="shared" si="274"/>
        <v>0</v>
      </c>
      <c r="S494" s="1073">
        <f t="shared" si="275"/>
        <v>0</v>
      </c>
      <c r="T494" s="1074">
        <f t="shared" si="276"/>
        <v>0</v>
      </c>
    </row>
    <row r="495" hidden="1" spans="1:20">
      <c r="A495" s="288"/>
      <c r="B495" s="288"/>
      <c r="C495" s="533" t="s">
        <v>137</v>
      </c>
      <c r="D495" s="753"/>
      <c r="E495" s="393"/>
      <c r="F495" s="393">
        <v>10</v>
      </c>
      <c r="G495" s="393">
        <v>8</v>
      </c>
      <c r="H495" s="734">
        <f t="shared" si="277"/>
        <v>0</v>
      </c>
      <c r="I495" s="393" t="e">
        <f>D492*E492/1000</f>
        <v>#REF!</v>
      </c>
      <c r="J495" s="699"/>
      <c r="K495" s="401"/>
      <c r="L495" s="402"/>
      <c r="M495" s="402"/>
      <c r="N495" s="402"/>
      <c r="O495" s="403"/>
      <c r="P495" s="1046">
        <f t="shared" si="272"/>
        <v>0</v>
      </c>
      <c r="Q495" s="1072">
        <f t="shared" si="273"/>
        <v>0</v>
      </c>
      <c r="R495" s="1073">
        <f t="shared" si="274"/>
        <v>0</v>
      </c>
      <c r="S495" s="1073">
        <f t="shared" si="275"/>
        <v>0</v>
      </c>
      <c r="T495" s="1074">
        <f t="shared" si="276"/>
        <v>0</v>
      </c>
    </row>
    <row r="496" hidden="1" spans="1:20">
      <c r="A496" s="288"/>
      <c r="B496" s="288"/>
      <c r="C496" s="533" t="s">
        <v>59</v>
      </c>
      <c r="D496" s="753"/>
      <c r="E496" s="393"/>
      <c r="F496" s="393">
        <v>9.6</v>
      </c>
      <c r="G496" s="393">
        <v>8</v>
      </c>
      <c r="H496" s="734">
        <f t="shared" si="277"/>
        <v>0</v>
      </c>
      <c r="I496" s="393" t="s">
        <v>32</v>
      </c>
      <c r="J496" s="699"/>
      <c r="K496" s="401"/>
      <c r="L496" s="402"/>
      <c r="M496" s="402"/>
      <c r="N496" s="402"/>
      <c r="O496" s="403"/>
      <c r="P496" s="1046">
        <f t="shared" si="272"/>
        <v>0</v>
      </c>
      <c r="Q496" s="1072">
        <f t="shared" si="273"/>
        <v>0</v>
      </c>
      <c r="R496" s="1073">
        <f t="shared" si="274"/>
        <v>0</v>
      </c>
      <c r="S496" s="1073">
        <f t="shared" si="275"/>
        <v>0</v>
      </c>
      <c r="T496" s="1074">
        <f t="shared" si="276"/>
        <v>0</v>
      </c>
    </row>
    <row r="497" hidden="1" spans="1:20">
      <c r="A497" s="288"/>
      <c r="B497" s="288"/>
      <c r="C497" s="533" t="s">
        <v>24</v>
      </c>
      <c r="D497" s="753"/>
      <c r="E497" s="393"/>
      <c r="F497" s="393">
        <v>2</v>
      </c>
      <c r="G497" s="393">
        <v>2</v>
      </c>
      <c r="H497" s="734">
        <f t="shared" si="277"/>
        <v>0</v>
      </c>
      <c r="I497" s="393"/>
      <c r="J497" s="699"/>
      <c r="K497" s="405"/>
      <c r="L497" s="406"/>
      <c r="M497" s="406"/>
      <c r="N497" s="406"/>
      <c r="O497" s="407"/>
      <c r="P497" s="1046">
        <f t="shared" si="272"/>
        <v>0</v>
      </c>
      <c r="Q497" s="1072">
        <f t="shared" si="273"/>
        <v>0</v>
      </c>
      <c r="R497" s="1073">
        <f t="shared" si="274"/>
        <v>0</v>
      </c>
      <c r="S497" s="1073">
        <f t="shared" si="275"/>
        <v>0</v>
      </c>
      <c r="T497" s="1074">
        <f t="shared" si="276"/>
        <v>0</v>
      </c>
    </row>
    <row r="498" hidden="1" spans="1:20">
      <c r="A498" s="288"/>
      <c r="B498" s="288"/>
      <c r="C498" s="533" t="s">
        <v>114</v>
      </c>
      <c r="D498" s="753"/>
      <c r="E498" s="393"/>
      <c r="F498" s="393">
        <v>19</v>
      </c>
      <c r="G498" s="393">
        <v>15</v>
      </c>
      <c r="H498" s="734">
        <f t="shared" si="277"/>
        <v>0</v>
      </c>
      <c r="I498" s="393"/>
      <c r="J498" s="699"/>
      <c r="K498" s="405"/>
      <c r="L498" s="406"/>
      <c r="M498" s="406"/>
      <c r="N498" s="406"/>
      <c r="O498" s="407"/>
      <c r="P498" s="1046">
        <f t="shared" si="272"/>
        <v>0</v>
      </c>
      <c r="Q498" s="1072">
        <f t="shared" si="273"/>
        <v>0</v>
      </c>
      <c r="R498" s="1073">
        <f t="shared" si="274"/>
        <v>0</v>
      </c>
      <c r="S498" s="1073">
        <f t="shared" si="275"/>
        <v>0</v>
      </c>
      <c r="T498" s="1074">
        <f t="shared" si="276"/>
        <v>0</v>
      </c>
    </row>
    <row r="499" hidden="1" spans="1:20">
      <c r="A499" s="288"/>
      <c r="B499" s="288"/>
      <c r="C499" s="533" t="s">
        <v>187</v>
      </c>
      <c r="D499" s="753"/>
      <c r="E499" s="393"/>
      <c r="F499" s="393">
        <v>150</v>
      </c>
      <c r="G499" s="393">
        <v>150</v>
      </c>
      <c r="H499" s="734">
        <f t="shared" si="277"/>
        <v>0</v>
      </c>
      <c r="I499" s="393"/>
      <c r="J499" s="699"/>
      <c r="K499" s="405"/>
      <c r="L499" s="406"/>
      <c r="M499" s="406"/>
      <c r="N499" s="406"/>
      <c r="O499" s="407"/>
      <c r="P499" s="1046">
        <f t="shared" si="272"/>
        <v>0</v>
      </c>
      <c r="Q499" s="1072">
        <f t="shared" si="273"/>
        <v>0</v>
      </c>
      <c r="R499" s="1073">
        <f t="shared" si="274"/>
        <v>0</v>
      </c>
      <c r="S499" s="1073">
        <f t="shared" si="275"/>
        <v>0</v>
      </c>
      <c r="T499" s="1074">
        <f t="shared" si="276"/>
        <v>0</v>
      </c>
    </row>
    <row r="500" spans="1:20">
      <c r="A500" s="287" t="s">
        <v>278</v>
      </c>
      <c r="B500" s="287"/>
      <c r="C500" s="315" t="s">
        <v>279</v>
      </c>
      <c r="D500" s="627" t="s">
        <v>214</v>
      </c>
      <c r="E500" s="531" t="e">
        <f>#REF!</f>
        <v>#REF!</v>
      </c>
      <c r="F500" s="532"/>
      <c r="G500" s="531"/>
      <c r="H500" s="628">
        <f t="shared" ref="H500" si="278">F500*$E$27/1000</f>
        <v>0</v>
      </c>
      <c r="I500" s="531"/>
      <c r="J500" s="588" t="s">
        <v>214</v>
      </c>
      <c r="K500" s="409">
        <v>13.6</v>
      </c>
      <c r="L500" s="412">
        <v>13.6</v>
      </c>
      <c r="M500" s="412">
        <v>3.9</v>
      </c>
      <c r="N500" s="412">
        <v>195</v>
      </c>
      <c r="O500" s="413">
        <v>8.4</v>
      </c>
      <c r="P500" s="409">
        <v>13.6</v>
      </c>
      <c r="Q500" s="412">
        <v>13.6</v>
      </c>
      <c r="R500" s="412">
        <v>3.9</v>
      </c>
      <c r="S500" s="412">
        <v>195</v>
      </c>
      <c r="T500" s="413">
        <v>8.4</v>
      </c>
    </row>
    <row r="501" hidden="1" spans="1:20">
      <c r="A501" s="287" t="s">
        <v>30</v>
      </c>
      <c r="B501" s="287"/>
      <c r="C501" s="533" t="s">
        <v>280</v>
      </c>
      <c r="D501" s="1018"/>
      <c r="E501" s="1019"/>
      <c r="F501" s="735">
        <v>89</v>
      </c>
      <c r="G501" s="393">
        <v>74</v>
      </c>
      <c r="H501" s="734">
        <f t="shared" ref="H501:H505" si="279">F501*$E$38/1000</f>
        <v>0</v>
      </c>
      <c r="I501" s="393"/>
      <c r="J501" s="699"/>
      <c r="K501" s="993"/>
      <c r="L501" s="799"/>
      <c r="M501" s="799"/>
      <c r="N501" s="799"/>
      <c r="O501" s="403"/>
      <c r="P501" s="1046">
        <f t="shared" si="272"/>
        <v>0</v>
      </c>
      <c r="Q501" s="1072">
        <f t="shared" si="273"/>
        <v>0</v>
      </c>
      <c r="R501" s="1073">
        <f t="shared" si="274"/>
        <v>0</v>
      </c>
      <c r="S501" s="1073">
        <f t="shared" si="275"/>
        <v>0</v>
      </c>
      <c r="T501" s="1074">
        <f t="shared" si="276"/>
        <v>0</v>
      </c>
    </row>
    <row r="502" hidden="1" spans="1:20">
      <c r="A502" s="288" t="s">
        <v>138</v>
      </c>
      <c r="B502" s="288"/>
      <c r="C502" s="533" t="s">
        <v>281</v>
      </c>
      <c r="D502" s="753">
        <v>25</v>
      </c>
      <c r="E502" s="393"/>
      <c r="F502" s="735"/>
      <c r="G502" s="393"/>
      <c r="H502" s="734">
        <f t="shared" si="279"/>
        <v>0</v>
      </c>
      <c r="I502" s="393"/>
      <c r="J502" s="699"/>
      <c r="K502" s="405"/>
      <c r="L502" s="406"/>
      <c r="M502" s="406"/>
      <c r="N502" s="406"/>
      <c r="O502" s="403"/>
      <c r="P502" s="1046">
        <f t="shared" si="272"/>
        <v>0</v>
      </c>
      <c r="Q502" s="1072">
        <f t="shared" si="273"/>
        <v>0</v>
      </c>
      <c r="R502" s="1073">
        <f t="shared" si="274"/>
        <v>0</v>
      </c>
      <c r="S502" s="1073">
        <f t="shared" si="275"/>
        <v>0</v>
      </c>
      <c r="T502" s="1074">
        <f t="shared" si="276"/>
        <v>0</v>
      </c>
    </row>
    <row r="503" hidden="1" spans="1:20">
      <c r="A503" s="288"/>
      <c r="B503" s="288"/>
      <c r="C503" s="533" t="s">
        <v>110</v>
      </c>
      <c r="D503" s="753"/>
      <c r="E503" s="393"/>
      <c r="F503" s="735">
        <v>25</v>
      </c>
      <c r="G503" s="393">
        <v>25</v>
      </c>
      <c r="H503" s="734">
        <f t="shared" si="279"/>
        <v>0</v>
      </c>
      <c r="I503" s="393"/>
      <c r="J503" s="699"/>
      <c r="K503" s="401"/>
      <c r="L503" s="402"/>
      <c r="M503" s="402"/>
      <c r="N503" s="402"/>
      <c r="O503" s="403"/>
      <c r="P503" s="1046">
        <f t="shared" si="272"/>
        <v>0</v>
      </c>
      <c r="Q503" s="1072">
        <f t="shared" si="273"/>
        <v>0</v>
      </c>
      <c r="R503" s="1073">
        <f t="shared" si="274"/>
        <v>0</v>
      </c>
      <c r="S503" s="1073">
        <f t="shared" si="275"/>
        <v>0</v>
      </c>
      <c r="T503" s="1074">
        <f t="shared" si="276"/>
        <v>0</v>
      </c>
    </row>
    <row r="504" hidden="1" spans="1:20">
      <c r="A504" s="288"/>
      <c r="B504" s="288"/>
      <c r="C504" s="533" t="s">
        <v>24</v>
      </c>
      <c r="D504" s="753"/>
      <c r="E504" s="393"/>
      <c r="F504" s="735">
        <v>1.25</v>
      </c>
      <c r="G504" s="393">
        <v>1.25</v>
      </c>
      <c r="H504" s="734">
        <f t="shared" si="279"/>
        <v>0</v>
      </c>
      <c r="I504" s="393"/>
      <c r="J504" s="699"/>
      <c r="K504" s="401"/>
      <c r="L504" s="402"/>
      <c r="M504" s="402"/>
      <c r="N504" s="402"/>
      <c r="O504" s="403"/>
      <c r="P504" s="1046">
        <f t="shared" si="272"/>
        <v>0</v>
      </c>
      <c r="Q504" s="1072">
        <f t="shared" si="273"/>
        <v>0</v>
      </c>
      <c r="R504" s="1073">
        <f t="shared" si="274"/>
        <v>0</v>
      </c>
      <c r="S504" s="1073">
        <f t="shared" si="275"/>
        <v>0</v>
      </c>
      <c r="T504" s="1074">
        <f t="shared" si="276"/>
        <v>0</v>
      </c>
    </row>
    <row r="505" hidden="1" spans="1:20">
      <c r="A505" s="288"/>
      <c r="B505" s="288"/>
      <c r="C505" s="533" t="s">
        <v>134</v>
      </c>
      <c r="D505" s="753"/>
      <c r="E505" s="393"/>
      <c r="F505" s="735">
        <v>1.25</v>
      </c>
      <c r="G505" s="393">
        <v>1.25</v>
      </c>
      <c r="H505" s="734">
        <f t="shared" si="279"/>
        <v>0</v>
      </c>
      <c r="I505" s="393"/>
      <c r="J505" s="699"/>
      <c r="K505" s="401"/>
      <c r="L505" s="402"/>
      <c r="M505" s="402"/>
      <c r="N505" s="402"/>
      <c r="O505" s="403"/>
      <c r="P505" s="1046">
        <f t="shared" si="272"/>
        <v>0</v>
      </c>
      <c r="Q505" s="1072">
        <f t="shared" si="273"/>
        <v>0</v>
      </c>
      <c r="R505" s="1073">
        <f t="shared" si="274"/>
        <v>0</v>
      </c>
      <c r="S505" s="1073">
        <f t="shared" si="275"/>
        <v>0</v>
      </c>
      <c r="T505" s="1074">
        <f t="shared" si="276"/>
        <v>0</v>
      </c>
    </row>
    <row r="506" hidden="1" spans="1:20">
      <c r="A506" s="288"/>
      <c r="B506" s="288"/>
      <c r="C506" s="533" t="s">
        <v>157</v>
      </c>
      <c r="D506" s="753"/>
      <c r="E506" s="393"/>
      <c r="F506" s="735">
        <v>6.25</v>
      </c>
      <c r="G506" s="393">
        <v>6.25</v>
      </c>
      <c r="H506" s="734"/>
      <c r="I506" s="393"/>
      <c r="J506" s="699"/>
      <c r="K506" s="401"/>
      <c r="L506" s="402"/>
      <c r="M506" s="402"/>
      <c r="N506" s="402"/>
      <c r="O506" s="403"/>
      <c r="P506" s="1046">
        <f t="shared" si="272"/>
        <v>0</v>
      </c>
      <c r="Q506" s="1072">
        <f t="shared" si="273"/>
        <v>0</v>
      </c>
      <c r="R506" s="1073">
        <f t="shared" si="274"/>
        <v>0</v>
      </c>
      <c r="S506" s="1073">
        <f t="shared" si="275"/>
        <v>0</v>
      </c>
      <c r="T506" s="1074">
        <f t="shared" si="276"/>
        <v>0</v>
      </c>
    </row>
    <row r="507" spans="1:20">
      <c r="A507" s="287" t="s">
        <v>236</v>
      </c>
      <c r="B507" s="287"/>
      <c r="C507" s="296" t="s">
        <v>237</v>
      </c>
      <c r="D507" s="297">
        <v>150</v>
      </c>
      <c r="E507" s="298" t="e">
        <f>#REF!</f>
        <v>#REF!</v>
      </c>
      <c r="F507" s="986"/>
      <c r="G507" s="298"/>
      <c r="H507" s="299">
        <f>F507*$E$38/1000</f>
        <v>0</v>
      </c>
      <c r="I507" s="298"/>
      <c r="J507" s="384">
        <v>180</v>
      </c>
      <c r="K507" s="377">
        <v>3.6</v>
      </c>
      <c r="L507" s="161">
        <v>3.75</v>
      </c>
      <c r="M507" s="161">
        <v>31</v>
      </c>
      <c r="N507" s="161">
        <v>163.5</v>
      </c>
      <c r="O507" s="378">
        <v>0</v>
      </c>
      <c r="P507" s="863">
        <f>K507*1.2</f>
        <v>4.32</v>
      </c>
      <c r="Q507" s="880">
        <f t="shared" ref="Q507" si="280">L507*1.2</f>
        <v>4.5</v>
      </c>
      <c r="R507" s="881">
        <f t="shared" ref="R507" si="281">M507*1.2</f>
        <v>37.2</v>
      </c>
      <c r="S507" s="881">
        <f t="shared" ref="S507" si="282">N507*1.2</f>
        <v>196.2</v>
      </c>
      <c r="T507" s="1075">
        <f t="shared" ref="T507" si="283">O507*1.2</f>
        <v>0</v>
      </c>
    </row>
    <row r="508" hidden="1" spans="1:20">
      <c r="A508" s="287" t="s">
        <v>282</v>
      </c>
      <c r="B508" s="287"/>
      <c r="C508" s="533" t="s">
        <v>155</v>
      </c>
      <c r="D508" s="652"/>
      <c r="E508" s="393"/>
      <c r="F508" s="735">
        <v>187.5</v>
      </c>
      <c r="G508" s="393">
        <v>150</v>
      </c>
      <c r="H508" s="734"/>
      <c r="I508" s="393"/>
      <c r="J508" s="699"/>
      <c r="K508" s="401"/>
      <c r="L508" s="402"/>
      <c r="M508" s="402"/>
      <c r="N508" s="402"/>
      <c r="O508" s="403"/>
      <c r="P508" s="404"/>
      <c r="Q508" s="478"/>
      <c r="R508" s="402"/>
      <c r="S508" s="402"/>
      <c r="T508" s="479"/>
    </row>
    <row r="509" hidden="1" spans="1:20">
      <c r="A509" s="287"/>
      <c r="B509" s="287"/>
      <c r="C509" s="533" t="s">
        <v>24</v>
      </c>
      <c r="D509" s="652"/>
      <c r="E509" s="393"/>
      <c r="F509" s="735">
        <v>7.5</v>
      </c>
      <c r="G509" s="393">
        <v>7.5</v>
      </c>
      <c r="H509" s="734"/>
      <c r="I509" s="393"/>
      <c r="J509" s="699"/>
      <c r="K509" s="401"/>
      <c r="L509" s="402"/>
      <c r="M509" s="402"/>
      <c r="N509" s="402"/>
      <c r="O509" s="403"/>
      <c r="P509" s="404"/>
      <c r="Q509" s="478"/>
      <c r="R509" s="402"/>
      <c r="S509" s="402"/>
      <c r="T509" s="479"/>
    </row>
    <row r="510" hidden="1" spans="1:20">
      <c r="A510" s="287"/>
      <c r="B510" s="287"/>
      <c r="C510" s="533" t="s">
        <v>157</v>
      </c>
      <c r="D510" s="652"/>
      <c r="E510" s="393"/>
      <c r="F510" s="735">
        <v>7.5</v>
      </c>
      <c r="G510" s="393">
        <v>7.5</v>
      </c>
      <c r="H510" s="734"/>
      <c r="I510" s="393"/>
      <c r="J510" s="699"/>
      <c r="K510" s="401"/>
      <c r="L510" s="402"/>
      <c r="M510" s="402"/>
      <c r="N510" s="402"/>
      <c r="O510" s="403"/>
      <c r="P510" s="404"/>
      <c r="Q510" s="478"/>
      <c r="R510" s="402"/>
      <c r="S510" s="402"/>
      <c r="T510" s="479"/>
    </row>
    <row r="511" hidden="1" spans="1:20">
      <c r="A511" s="287"/>
      <c r="B511" s="287"/>
      <c r="C511" s="533" t="s">
        <v>137</v>
      </c>
      <c r="D511" s="652"/>
      <c r="E511" s="393"/>
      <c r="F511" s="735">
        <v>19.5</v>
      </c>
      <c r="G511" s="393">
        <v>15</v>
      </c>
      <c r="H511" s="734"/>
      <c r="I511" s="393"/>
      <c r="J511" s="699"/>
      <c r="K511" s="401"/>
      <c r="L511" s="402"/>
      <c r="M511" s="402"/>
      <c r="N511" s="402"/>
      <c r="O511" s="403"/>
      <c r="P511" s="404"/>
      <c r="Q511" s="478"/>
      <c r="R511" s="402"/>
      <c r="S511" s="402"/>
      <c r="T511" s="479"/>
    </row>
    <row r="512" hidden="1" spans="1:20">
      <c r="A512" s="287"/>
      <c r="B512" s="287"/>
      <c r="C512" s="533" t="s">
        <v>156</v>
      </c>
      <c r="D512" s="652"/>
      <c r="E512" s="393"/>
      <c r="F512" s="735">
        <v>14.4</v>
      </c>
      <c r="G512" s="393">
        <v>12</v>
      </c>
      <c r="H512" s="734"/>
      <c r="I512" s="393"/>
      <c r="J512" s="699"/>
      <c r="K512" s="401"/>
      <c r="L512" s="402"/>
      <c r="M512" s="402"/>
      <c r="N512" s="402"/>
      <c r="O512" s="403"/>
      <c r="P512" s="404"/>
      <c r="Q512" s="478"/>
      <c r="R512" s="402"/>
      <c r="S512" s="402"/>
      <c r="T512" s="479"/>
    </row>
    <row r="513" hidden="1" spans="1:20">
      <c r="A513" s="287"/>
      <c r="B513" s="287"/>
      <c r="C513" s="533" t="s">
        <v>25</v>
      </c>
      <c r="D513" s="652"/>
      <c r="E513" s="393"/>
      <c r="F513" s="735">
        <v>45</v>
      </c>
      <c r="G513" s="393">
        <v>45</v>
      </c>
      <c r="H513" s="734"/>
      <c r="I513" s="393"/>
      <c r="J513" s="699"/>
      <c r="K513" s="401"/>
      <c r="L513" s="402"/>
      <c r="M513" s="402"/>
      <c r="N513" s="402"/>
      <c r="O513" s="403"/>
      <c r="P513" s="404"/>
      <c r="Q513" s="478"/>
      <c r="R513" s="402"/>
      <c r="S513" s="402"/>
      <c r="T513" s="479"/>
    </row>
    <row r="514" hidden="1" spans="1:20">
      <c r="A514" s="287"/>
      <c r="B514" s="287"/>
      <c r="C514" s="533" t="s">
        <v>134</v>
      </c>
      <c r="D514" s="652"/>
      <c r="E514" s="393"/>
      <c r="F514" s="735">
        <v>3</v>
      </c>
      <c r="G514" s="393">
        <v>3</v>
      </c>
      <c r="H514" s="734"/>
      <c r="I514" s="393"/>
      <c r="J514" s="699"/>
      <c r="K514" s="401"/>
      <c r="L514" s="402"/>
      <c r="M514" s="402"/>
      <c r="N514" s="402"/>
      <c r="O514" s="403"/>
      <c r="P514" s="404"/>
      <c r="Q514" s="478"/>
      <c r="R514" s="402"/>
      <c r="S514" s="402"/>
      <c r="T514" s="479"/>
    </row>
    <row r="515" hidden="1" spans="1:20">
      <c r="A515" s="287"/>
      <c r="B515" s="287"/>
      <c r="C515" s="533" t="s">
        <v>283</v>
      </c>
      <c r="D515" s="652"/>
      <c r="E515" s="393"/>
      <c r="F515" s="735">
        <v>3</v>
      </c>
      <c r="G515" s="393">
        <v>3</v>
      </c>
      <c r="H515" s="734"/>
      <c r="I515" s="393"/>
      <c r="J515" s="699"/>
      <c r="K515" s="401"/>
      <c r="L515" s="402"/>
      <c r="M515" s="402"/>
      <c r="N515" s="402"/>
      <c r="O515" s="403"/>
      <c r="P515" s="404"/>
      <c r="Q515" s="478"/>
      <c r="R515" s="402"/>
      <c r="S515" s="402"/>
      <c r="T515" s="479"/>
    </row>
    <row r="516" spans="1:20">
      <c r="A516" s="288" t="s">
        <v>284</v>
      </c>
      <c r="B516" s="288"/>
      <c r="C516" s="529" t="s">
        <v>163</v>
      </c>
      <c r="D516" s="753">
        <v>200</v>
      </c>
      <c r="E516" s="393" t="e">
        <f>#REF!</f>
        <v>#REF!</v>
      </c>
      <c r="F516" s="735"/>
      <c r="G516" s="393"/>
      <c r="H516" s="734" t="e">
        <f>#REF!*$E$66/1000</f>
        <v>#REF!</v>
      </c>
      <c r="I516" s="393"/>
      <c r="J516" s="699">
        <v>200</v>
      </c>
      <c r="K516" s="401">
        <v>0.6</v>
      </c>
      <c r="L516" s="402">
        <v>0</v>
      </c>
      <c r="M516" s="412">
        <v>29.6</v>
      </c>
      <c r="N516" s="402">
        <v>83.68</v>
      </c>
      <c r="O516" s="403">
        <v>100</v>
      </c>
      <c r="P516" s="404">
        <f>K516</f>
        <v>0.6</v>
      </c>
      <c r="Q516" s="478">
        <f t="shared" ref="Q516:T516" si="284">L516</f>
        <v>0</v>
      </c>
      <c r="R516" s="402">
        <f t="shared" si="284"/>
        <v>29.6</v>
      </c>
      <c r="S516" s="402">
        <f t="shared" si="284"/>
        <v>83.68</v>
      </c>
      <c r="T516" s="479">
        <f t="shared" si="284"/>
        <v>100</v>
      </c>
    </row>
    <row r="517" hidden="1" spans="1:20">
      <c r="A517" s="288"/>
      <c r="B517" s="288"/>
      <c r="C517" s="533" t="s">
        <v>285</v>
      </c>
      <c r="D517" s="753"/>
      <c r="E517" s="393"/>
      <c r="F517" s="735">
        <v>20</v>
      </c>
      <c r="G517" s="393">
        <v>20</v>
      </c>
      <c r="H517" s="734"/>
      <c r="I517" s="393"/>
      <c r="J517" s="699"/>
      <c r="K517" s="401"/>
      <c r="L517" s="402"/>
      <c r="M517" s="402"/>
      <c r="N517" s="402"/>
      <c r="O517" s="403"/>
      <c r="P517" s="404"/>
      <c r="Q517" s="478"/>
      <c r="R517" s="402"/>
      <c r="S517" s="402"/>
      <c r="T517" s="479"/>
    </row>
    <row r="518" hidden="1" spans="1:20">
      <c r="A518" s="288"/>
      <c r="B518" s="288"/>
      <c r="C518" s="533" t="s">
        <v>33</v>
      </c>
      <c r="D518" s="753"/>
      <c r="E518" s="393"/>
      <c r="F518" s="735">
        <v>8</v>
      </c>
      <c r="G518" s="393">
        <v>8</v>
      </c>
      <c r="H518" s="734"/>
      <c r="I518" s="393"/>
      <c r="J518" s="699"/>
      <c r="K518" s="401"/>
      <c r="L518" s="402"/>
      <c r="M518" s="402"/>
      <c r="N518" s="402"/>
      <c r="O518" s="403"/>
      <c r="P518" s="404"/>
      <c r="Q518" s="478"/>
      <c r="R518" s="402"/>
      <c r="S518" s="402"/>
      <c r="T518" s="479"/>
    </row>
    <row r="519" spans="1:20">
      <c r="A519" s="287" t="s">
        <v>42</v>
      </c>
      <c r="B519" s="287"/>
      <c r="C519" s="315" t="s">
        <v>84</v>
      </c>
      <c r="D519" s="652">
        <v>40</v>
      </c>
      <c r="E519" s="393"/>
      <c r="F519" s="735">
        <v>50</v>
      </c>
      <c r="G519" s="393">
        <v>50</v>
      </c>
      <c r="H519" s="734" t="e">
        <f t="shared" ref="H519:H520" si="285">F519*$E$5/1000</f>
        <v>#REF!</v>
      </c>
      <c r="I519" s="393"/>
      <c r="J519" s="699">
        <v>60</v>
      </c>
      <c r="K519" s="401">
        <v>2.8</v>
      </c>
      <c r="L519" s="402">
        <v>0.51</v>
      </c>
      <c r="M519" s="402">
        <v>6.5</v>
      </c>
      <c r="N519" s="402">
        <v>90</v>
      </c>
      <c r="O519" s="403">
        <v>0</v>
      </c>
      <c r="P519" s="1046">
        <f>K519*1.6</f>
        <v>4.48</v>
      </c>
      <c r="Q519" s="1072">
        <f t="shared" ref="Q519" si="286">L519*1.6</f>
        <v>0.816</v>
      </c>
      <c r="R519" s="1073">
        <f t="shared" ref="R519" si="287">M519*1.6</f>
        <v>10.4</v>
      </c>
      <c r="S519" s="1073">
        <f t="shared" ref="S519" si="288">N519*1.6</f>
        <v>144</v>
      </c>
      <c r="T519" s="1074">
        <f t="shared" ref="T519" si="289">O519*1.6</f>
        <v>0</v>
      </c>
    </row>
    <row r="520" ht="15.75" spans="1:20">
      <c r="A520" s="300" t="s">
        <v>42</v>
      </c>
      <c r="B520" s="300"/>
      <c r="C520" s="629" t="s">
        <v>37</v>
      </c>
      <c r="D520" s="754">
        <v>20</v>
      </c>
      <c r="E520" s="755"/>
      <c r="F520" s="756">
        <v>50</v>
      </c>
      <c r="G520" s="755">
        <v>50</v>
      </c>
      <c r="H520" s="757" t="e">
        <f t="shared" si="285"/>
        <v>#REF!</v>
      </c>
      <c r="I520" s="800"/>
      <c r="J520" s="801">
        <v>30</v>
      </c>
      <c r="K520" s="416">
        <v>4.1</v>
      </c>
      <c r="L520" s="417">
        <v>0.7</v>
      </c>
      <c r="M520" s="417">
        <v>4.6</v>
      </c>
      <c r="N520" s="417">
        <v>97.5</v>
      </c>
      <c r="O520" s="418">
        <v>0</v>
      </c>
      <c r="P520" s="1079">
        <f>K520*1.6</f>
        <v>6.56</v>
      </c>
      <c r="Q520" s="1087">
        <f t="shared" ref="Q520" si="290">L520*1.6</f>
        <v>1.12</v>
      </c>
      <c r="R520" s="1088">
        <f t="shared" ref="R520" si="291">M520*1.6</f>
        <v>7.36</v>
      </c>
      <c r="S520" s="1088">
        <f t="shared" ref="S520" si="292">N520*1.6</f>
        <v>156</v>
      </c>
      <c r="T520" s="1089">
        <f t="shared" ref="T520" si="293">O520*1.6</f>
        <v>0</v>
      </c>
    </row>
    <row r="521" ht="15.75" spans="1:20">
      <c r="A521" s="305"/>
      <c r="B521" s="305"/>
      <c r="C521" s="630" t="s">
        <v>47</v>
      </c>
      <c r="D521" s="631"/>
      <c r="E521" s="435"/>
      <c r="F521" s="737"/>
      <c r="G521" s="435"/>
      <c r="H521" s="759"/>
      <c r="I521" s="935"/>
      <c r="J521" s="786"/>
      <c r="K521" s="946">
        <f t="shared" ref="K521:T521" si="294">SUM(K489:K520)</f>
        <v>29.78</v>
      </c>
      <c r="L521" s="946">
        <f t="shared" si="294"/>
        <v>32.08</v>
      </c>
      <c r="M521" s="946">
        <f t="shared" si="294"/>
        <v>122.76</v>
      </c>
      <c r="N521" s="946">
        <f t="shared" si="294"/>
        <v>750.08</v>
      </c>
      <c r="O521" s="947">
        <f t="shared" si="294"/>
        <v>128.14</v>
      </c>
      <c r="P521" s="1080">
        <f t="shared" si="294"/>
        <v>37.688</v>
      </c>
      <c r="Q521" s="1090">
        <f t="shared" si="294"/>
        <v>41.668</v>
      </c>
      <c r="R521" s="1091">
        <f t="shared" si="294"/>
        <v>163.916</v>
      </c>
      <c r="S521" s="1091">
        <f t="shared" si="294"/>
        <v>986.32</v>
      </c>
      <c r="T521" s="1080">
        <f t="shared" si="294"/>
        <v>139.984</v>
      </c>
    </row>
    <row r="522" spans="1:20">
      <c r="A522" s="336"/>
      <c r="B522" s="512" t="s">
        <v>85</v>
      </c>
      <c r="C522" s="760"/>
      <c r="D522" s="761"/>
      <c r="E522" s="742"/>
      <c r="F522" s="743"/>
      <c r="G522" s="742"/>
      <c r="H522" s="742"/>
      <c r="I522" s="742"/>
      <c r="J522" s="790"/>
      <c r="K522" s="761"/>
      <c r="L522" s="742"/>
      <c r="M522" s="742"/>
      <c r="N522" s="804"/>
      <c r="O522" s="805"/>
      <c r="P522" s="760"/>
      <c r="Q522" s="998"/>
      <c r="R522" s="742"/>
      <c r="S522" s="804"/>
      <c r="T522" s="1092"/>
    </row>
    <row r="523" spans="1:20">
      <c r="A523" s="288" t="s">
        <v>168</v>
      </c>
      <c r="B523" s="288"/>
      <c r="C523" s="315" t="s">
        <v>86</v>
      </c>
      <c r="D523" s="753">
        <v>200</v>
      </c>
      <c r="E523" s="393">
        <v>200</v>
      </c>
      <c r="F523" s="393">
        <v>200</v>
      </c>
      <c r="G523" s="393">
        <v>200</v>
      </c>
      <c r="H523" s="393">
        <v>200</v>
      </c>
      <c r="I523" s="393">
        <v>200</v>
      </c>
      <c r="J523" s="699">
        <v>200</v>
      </c>
      <c r="K523" s="401">
        <v>5.6</v>
      </c>
      <c r="L523" s="412">
        <v>6.4</v>
      </c>
      <c r="M523" s="402">
        <v>8.2</v>
      </c>
      <c r="N523" s="402">
        <v>117</v>
      </c>
      <c r="O523" s="403">
        <v>0.21</v>
      </c>
      <c r="P523" s="428">
        <f>K523</f>
        <v>5.6</v>
      </c>
      <c r="Q523" s="401">
        <f t="shared" ref="Q523" si="295">L523</f>
        <v>6.4</v>
      </c>
      <c r="R523" s="402">
        <f t="shared" ref="R523" si="296">M523</f>
        <v>8.2</v>
      </c>
      <c r="S523" s="402">
        <f t="shared" ref="S523" si="297">N523</f>
        <v>117</v>
      </c>
      <c r="T523" s="479">
        <v>0.21</v>
      </c>
    </row>
    <row r="524" ht="15.75" spans="1:20">
      <c r="A524" s="300" t="s">
        <v>87</v>
      </c>
      <c r="B524" s="300"/>
      <c r="C524" s="629" t="s">
        <v>170</v>
      </c>
      <c r="D524" s="1076">
        <v>40</v>
      </c>
      <c r="E524" s="755"/>
      <c r="F524" s="756">
        <v>20</v>
      </c>
      <c r="G524" s="755"/>
      <c r="H524" s="757"/>
      <c r="I524" s="755"/>
      <c r="J524" s="801">
        <v>40</v>
      </c>
      <c r="K524" s="429">
        <v>1.5</v>
      </c>
      <c r="L524" s="430">
        <v>1.9</v>
      </c>
      <c r="M524" s="402">
        <v>34.8</v>
      </c>
      <c r="N524" s="942">
        <v>140</v>
      </c>
      <c r="O524" s="810"/>
      <c r="P524" s="1000">
        <v>1.5</v>
      </c>
      <c r="Q524" s="1005">
        <v>1.9</v>
      </c>
      <c r="R524" s="402">
        <v>34.8</v>
      </c>
      <c r="S524" s="942">
        <v>140</v>
      </c>
      <c r="T524" s="970"/>
    </row>
    <row r="525" ht="15.75" spans="1:20">
      <c r="A525" s="342"/>
      <c r="B525" s="342"/>
      <c r="C525" s="630" t="s">
        <v>47</v>
      </c>
      <c r="D525" s="736"/>
      <c r="E525" s="435"/>
      <c r="F525" s="737"/>
      <c r="G525" s="435"/>
      <c r="H525" s="759"/>
      <c r="I525" s="1081"/>
      <c r="J525" s="1082"/>
      <c r="K525" s="812">
        <f>SUM(K523:K524)</f>
        <v>7.1</v>
      </c>
      <c r="L525" s="812">
        <f t="shared" ref="L525:T525" si="298">SUM(L523:L524)</f>
        <v>8.3</v>
      </c>
      <c r="M525" s="812">
        <f t="shared" si="298"/>
        <v>43</v>
      </c>
      <c r="N525" s="812">
        <f t="shared" si="298"/>
        <v>257</v>
      </c>
      <c r="O525" s="813">
        <f t="shared" si="298"/>
        <v>0.21</v>
      </c>
      <c r="P525" s="814">
        <f t="shared" si="298"/>
        <v>7.1</v>
      </c>
      <c r="Q525" s="844">
        <f t="shared" si="298"/>
        <v>8.3</v>
      </c>
      <c r="R525" s="812">
        <f t="shared" si="298"/>
        <v>43</v>
      </c>
      <c r="S525" s="812">
        <f t="shared" si="298"/>
        <v>257</v>
      </c>
      <c r="T525" s="814">
        <f t="shared" si="298"/>
        <v>0.21</v>
      </c>
    </row>
    <row r="526" ht="15.75" hidden="1" spans="1:20">
      <c r="A526" s="281"/>
      <c r="B526" s="281"/>
      <c r="C526" s="806" t="s">
        <v>167</v>
      </c>
      <c r="D526" s="911">
        <v>3.75</v>
      </c>
      <c r="E526" s="839" t="e">
        <f>#REF!</f>
        <v>#REF!</v>
      </c>
      <c r="F526" s="912"/>
      <c r="G526" s="839"/>
      <c r="H526" s="913" t="e">
        <f>D526*E526/1000</f>
        <v>#REF!</v>
      </c>
      <c r="I526" s="839"/>
      <c r="J526" s="949"/>
      <c r="K526" s="1083"/>
      <c r="L526" s="950"/>
      <c r="M526" s="950"/>
      <c r="N526" s="950"/>
      <c r="O526" s="951"/>
      <c r="P526" s="952"/>
      <c r="Q526" s="973"/>
      <c r="R526" s="950"/>
      <c r="S526" s="950"/>
      <c r="T526" s="1067"/>
    </row>
    <row r="527" ht="15.75" spans="1:20">
      <c r="A527" s="342"/>
      <c r="B527" s="342"/>
      <c r="C527" s="914" t="s">
        <v>286</v>
      </c>
      <c r="D527" s="772"/>
      <c r="E527" s="773"/>
      <c r="F527" s="773"/>
      <c r="G527" s="773"/>
      <c r="H527" s="774"/>
      <c r="I527" s="773"/>
      <c r="J527" s="815"/>
      <c r="K527" s="663">
        <f t="shared" ref="K527:S527" si="299">K60+K115+K178+K243+K290+K344+K410+K466</f>
        <v>491.55</v>
      </c>
      <c r="L527" s="663">
        <f t="shared" si="299"/>
        <v>458.65</v>
      </c>
      <c r="M527" s="663">
        <f t="shared" si="299"/>
        <v>1823.45</v>
      </c>
      <c r="N527" s="663">
        <f t="shared" si="299"/>
        <v>13931.9</v>
      </c>
      <c r="O527" s="663">
        <f t="shared" si="299"/>
        <v>771.176</v>
      </c>
      <c r="P527" s="663">
        <f t="shared" si="299"/>
        <v>621.6142</v>
      </c>
      <c r="Q527" s="663">
        <f t="shared" si="299"/>
        <v>559.5804</v>
      </c>
      <c r="R527" s="663">
        <f t="shared" si="299"/>
        <v>2134.2225</v>
      </c>
      <c r="S527" s="663">
        <f t="shared" si="299"/>
        <v>17609.178</v>
      </c>
      <c r="T527" s="693">
        <f>T525+T521+T487</f>
        <v>151.334</v>
      </c>
    </row>
    <row r="528" ht="18.75" spans="1:20">
      <c r="A528" s="645"/>
      <c r="B528" s="645"/>
      <c r="C528" s="646"/>
      <c r="D528" s="647" t="s">
        <v>287</v>
      </c>
      <c r="E528" s="648"/>
      <c r="F528" s="648"/>
      <c r="G528" s="648"/>
      <c r="H528" s="649"/>
      <c r="I528" s="648"/>
      <c r="J528" s="694"/>
      <c r="K528" s="695"/>
      <c r="L528" s="696"/>
      <c r="M528" s="696"/>
      <c r="N528" s="696"/>
      <c r="O528" s="697"/>
      <c r="P528" s="698"/>
      <c r="Q528" s="621"/>
      <c r="R528" s="622"/>
      <c r="S528" s="622"/>
      <c r="T528" s="623"/>
    </row>
    <row r="529" ht="28.5" spans="1:20">
      <c r="A529" s="854" t="s">
        <v>2</v>
      </c>
      <c r="B529" s="523" t="s">
        <v>3</v>
      </c>
      <c r="C529" s="1077" t="s">
        <v>4</v>
      </c>
      <c r="D529" s="284" t="s">
        <v>17</v>
      </c>
      <c r="E529" s="525" t="s">
        <v>6</v>
      </c>
      <c r="F529" s="525" t="s">
        <v>7</v>
      </c>
      <c r="G529" s="525" t="s">
        <v>8</v>
      </c>
      <c r="H529" s="525" t="s">
        <v>9</v>
      </c>
      <c r="I529" s="525"/>
      <c r="J529" s="284" t="s">
        <v>17</v>
      </c>
      <c r="K529" s="586" t="s">
        <v>11</v>
      </c>
      <c r="L529" s="15" t="s">
        <v>12</v>
      </c>
      <c r="M529" s="15" t="s">
        <v>13</v>
      </c>
      <c r="N529" s="59" t="s">
        <v>14</v>
      </c>
      <c r="O529" s="60" t="s">
        <v>15</v>
      </c>
      <c r="P529" s="524" t="s">
        <v>11</v>
      </c>
      <c r="Q529" s="624" t="s">
        <v>12</v>
      </c>
      <c r="R529" s="15" t="s">
        <v>13</v>
      </c>
      <c r="S529" s="59" t="s">
        <v>14</v>
      </c>
      <c r="T529" s="625" t="s">
        <v>15</v>
      </c>
    </row>
    <row r="530" spans="1:20">
      <c r="A530" s="288"/>
      <c r="B530" s="526" t="s">
        <v>16</v>
      </c>
      <c r="C530" s="311"/>
      <c r="D530" s="528"/>
      <c r="E530" s="525"/>
      <c r="F530" s="525"/>
      <c r="G530" s="525"/>
      <c r="H530" s="525"/>
      <c r="I530" s="525"/>
      <c r="J530" s="587"/>
      <c r="K530" s="586"/>
      <c r="L530" s="15"/>
      <c r="M530" s="15"/>
      <c r="N530" s="59"/>
      <c r="O530" s="60"/>
      <c r="P530" s="524"/>
      <c r="Q530" s="624"/>
      <c r="R530" s="15"/>
      <c r="S530" s="59"/>
      <c r="T530" s="625"/>
    </row>
    <row r="531" ht="18" customHeight="1" spans="1:20">
      <c r="A531" s="288" t="s">
        <v>174</v>
      </c>
      <c r="B531" s="288"/>
      <c r="C531" s="289" t="s">
        <v>288</v>
      </c>
      <c r="D531" s="290">
        <v>250</v>
      </c>
      <c r="E531" s="291" t="e">
        <f>#REF!</f>
        <v>#REF!</v>
      </c>
      <c r="F531" s="292"/>
      <c r="G531" s="291"/>
      <c r="H531" s="291"/>
      <c r="I531" s="291"/>
      <c r="J531" s="369">
        <v>250</v>
      </c>
      <c r="K531" s="374">
        <v>4.8</v>
      </c>
      <c r="L531" s="148">
        <v>4.2</v>
      </c>
      <c r="M531" s="148">
        <v>27.2</v>
      </c>
      <c r="N531" s="148">
        <v>190</v>
      </c>
      <c r="O531" s="375">
        <v>0.9</v>
      </c>
      <c r="P531" s="376">
        <f>K531</f>
        <v>4.8</v>
      </c>
      <c r="Q531" s="466">
        <f t="shared" ref="Q531:T531" si="300">L531</f>
        <v>4.2</v>
      </c>
      <c r="R531" s="148">
        <f t="shared" si="300"/>
        <v>27.2</v>
      </c>
      <c r="S531" s="148">
        <f t="shared" si="300"/>
        <v>190</v>
      </c>
      <c r="T531" s="714">
        <f t="shared" si="300"/>
        <v>0.9</v>
      </c>
    </row>
    <row r="532" hidden="1" spans="1:20">
      <c r="A532" s="288" t="s">
        <v>289</v>
      </c>
      <c r="B532" s="288"/>
      <c r="C532" s="294" t="s">
        <v>31</v>
      </c>
      <c r="D532" s="290"/>
      <c r="E532" s="291"/>
      <c r="F532" s="291">
        <v>100</v>
      </c>
      <c r="G532" s="291">
        <v>100</v>
      </c>
      <c r="H532" s="291">
        <f t="shared" ref="H532:H536" si="301">F532*$E$4/1000</f>
        <v>0</v>
      </c>
      <c r="I532" s="291"/>
      <c r="J532" s="369"/>
      <c r="K532" s="374"/>
      <c r="L532" s="148"/>
      <c r="M532" s="148"/>
      <c r="N532" s="148"/>
      <c r="O532" s="375"/>
      <c r="P532" s="376"/>
      <c r="Q532" s="466"/>
      <c r="R532" s="148"/>
      <c r="S532" s="148"/>
      <c r="T532" s="714"/>
    </row>
    <row r="533" hidden="1" spans="1:20">
      <c r="A533" s="288"/>
      <c r="B533" s="288"/>
      <c r="C533" s="294" t="s">
        <v>290</v>
      </c>
      <c r="D533" s="290"/>
      <c r="E533" s="291"/>
      <c r="F533" s="291">
        <v>82</v>
      </c>
      <c r="G533" s="291">
        <v>82</v>
      </c>
      <c r="H533" s="291">
        <f t="shared" si="301"/>
        <v>0</v>
      </c>
      <c r="I533" s="291" t="e">
        <f>D531*E531/1000</f>
        <v>#REF!</v>
      </c>
      <c r="J533" s="369"/>
      <c r="K533" s="374"/>
      <c r="L533" s="148"/>
      <c r="M533" s="148"/>
      <c r="N533" s="148"/>
      <c r="O533" s="375"/>
      <c r="P533" s="376"/>
      <c r="Q533" s="466"/>
      <c r="R533" s="148"/>
      <c r="S533" s="148"/>
      <c r="T533" s="714"/>
    </row>
    <row r="534" hidden="1" spans="1:20">
      <c r="A534" s="288"/>
      <c r="B534" s="288"/>
      <c r="C534" s="294" t="s">
        <v>291</v>
      </c>
      <c r="D534" s="290"/>
      <c r="E534" s="291"/>
      <c r="F534" s="291">
        <v>16</v>
      </c>
      <c r="G534" s="291">
        <v>16</v>
      </c>
      <c r="H534" s="291">
        <f t="shared" si="301"/>
        <v>0</v>
      </c>
      <c r="I534" s="291" t="s">
        <v>74</v>
      </c>
      <c r="J534" s="369"/>
      <c r="K534" s="374"/>
      <c r="L534" s="148"/>
      <c r="M534" s="148"/>
      <c r="N534" s="148"/>
      <c r="O534" s="375"/>
      <c r="P534" s="376"/>
      <c r="Q534" s="466"/>
      <c r="R534" s="148"/>
      <c r="S534" s="148"/>
      <c r="T534" s="714"/>
    </row>
    <row r="535" hidden="1" spans="1:20">
      <c r="A535" s="288"/>
      <c r="B535" s="288"/>
      <c r="C535" s="294" t="s">
        <v>24</v>
      </c>
      <c r="D535" s="290"/>
      <c r="E535" s="291"/>
      <c r="F535" s="291">
        <v>1.6</v>
      </c>
      <c r="G535" s="291">
        <v>1.6</v>
      </c>
      <c r="H535" s="291">
        <f t="shared" si="301"/>
        <v>0</v>
      </c>
      <c r="I535" s="291"/>
      <c r="J535" s="369"/>
      <c r="K535" s="374"/>
      <c r="L535" s="148"/>
      <c r="M535" s="148"/>
      <c r="N535" s="148"/>
      <c r="O535" s="375"/>
      <c r="P535" s="376"/>
      <c r="Q535" s="466"/>
      <c r="R535" s="148"/>
      <c r="S535" s="148"/>
      <c r="T535" s="714"/>
    </row>
    <row r="536" hidden="1" spans="1:20">
      <c r="A536" s="288"/>
      <c r="B536" s="288"/>
      <c r="C536" s="294" t="s">
        <v>23</v>
      </c>
      <c r="D536" s="290"/>
      <c r="E536" s="291"/>
      <c r="F536" s="291">
        <v>1.2</v>
      </c>
      <c r="G536" s="291">
        <v>1.2</v>
      </c>
      <c r="H536" s="291">
        <f t="shared" si="301"/>
        <v>0</v>
      </c>
      <c r="I536" s="291"/>
      <c r="J536" s="369"/>
      <c r="K536" s="374"/>
      <c r="L536" s="148"/>
      <c r="M536" s="148"/>
      <c r="N536" s="148"/>
      <c r="O536" s="375"/>
      <c r="P536" s="376"/>
      <c r="Q536" s="466"/>
      <c r="R536" s="148"/>
      <c r="S536" s="148"/>
      <c r="T536" s="714"/>
    </row>
    <row r="537" spans="1:20">
      <c r="A537" s="288" t="s">
        <v>94</v>
      </c>
      <c r="B537" s="288"/>
      <c r="C537" s="529" t="s">
        <v>27</v>
      </c>
      <c r="D537" s="297">
        <v>200</v>
      </c>
      <c r="E537" s="298" t="e">
        <f>E531</f>
        <v>#REF!</v>
      </c>
      <c r="F537" s="298"/>
      <c r="G537" s="298"/>
      <c r="H537" s="298">
        <f>F537*$E$9/1000</f>
        <v>0</v>
      </c>
      <c r="I537" s="298"/>
      <c r="J537" s="384">
        <v>200</v>
      </c>
      <c r="K537" s="409">
        <v>0.2</v>
      </c>
      <c r="L537" s="412">
        <v>0</v>
      </c>
      <c r="M537" s="412">
        <v>15</v>
      </c>
      <c r="N537" s="412">
        <v>58</v>
      </c>
      <c r="O537" s="413">
        <v>0</v>
      </c>
      <c r="P537" s="410">
        <f>K537</f>
        <v>0.2</v>
      </c>
      <c r="Q537" s="486">
        <f t="shared" ref="Q537" si="302">L537</f>
        <v>0</v>
      </c>
      <c r="R537" s="412">
        <f t="shared" ref="R537" si="303">M537</f>
        <v>15</v>
      </c>
      <c r="S537" s="412">
        <f t="shared" ref="S537" si="304">N537</f>
        <v>58</v>
      </c>
      <c r="T537" s="732">
        <f t="shared" ref="T537" si="305">O537</f>
        <v>0</v>
      </c>
    </row>
    <row r="538" hidden="1" spans="1:20">
      <c r="A538" s="288" t="s">
        <v>94</v>
      </c>
      <c r="B538" s="288"/>
      <c r="C538" s="294" t="s">
        <v>97</v>
      </c>
      <c r="D538" s="295"/>
      <c r="E538" s="291"/>
      <c r="F538" s="291">
        <v>5</v>
      </c>
      <c r="G538" s="291">
        <v>5</v>
      </c>
      <c r="H538" s="291" t="e">
        <f>F538*#REF!/1000</f>
        <v>#REF!</v>
      </c>
      <c r="I538" s="291"/>
      <c r="J538" s="369"/>
      <c r="K538" s="374"/>
      <c r="L538" s="148"/>
      <c r="M538" s="148"/>
      <c r="N538" s="148"/>
      <c r="O538" s="375"/>
      <c r="P538" s="376"/>
      <c r="Q538" s="466"/>
      <c r="R538" s="148"/>
      <c r="S538" s="148"/>
      <c r="T538" s="590"/>
    </row>
    <row r="539" hidden="1" spans="1:20">
      <c r="A539" s="288" t="s">
        <v>96</v>
      </c>
      <c r="B539" s="288"/>
      <c r="C539" s="294" t="s">
        <v>31</v>
      </c>
      <c r="D539" s="295"/>
      <c r="E539" s="291"/>
      <c r="F539" s="291">
        <v>100</v>
      </c>
      <c r="G539" s="291">
        <v>100</v>
      </c>
      <c r="H539" s="291" t="e">
        <f>F539*#REF!/1000</f>
        <v>#REF!</v>
      </c>
      <c r="I539" s="291" t="e">
        <f>E537*D537/1000</f>
        <v>#REF!</v>
      </c>
      <c r="J539" s="369"/>
      <c r="K539" s="374"/>
      <c r="L539" s="148"/>
      <c r="M539" s="148"/>
      <c r="N539" s="148"/>
      <c r="O539" s="375"/>
      <c r="P539" s="376"/>
      <c r="Q539" s="466"/>
      <c r="R539" s="148"/>
      <c r="S539" s="148"/>
      <c r="T539" s="590"/>
    </row>
    <row r="540" hidden="1" spans="1:20">
      <c r="A540" s="288" t="s">
        <v>30</v>
      </c>
      <c r="B540" s="288"/>
      <c r="C540" s="294" t="s">
        <v>25</v>
      </c>
      <c r="D540" s="295"/>
      <c r="E540" s="291"/>
      <c r="F540" s="291">
        <v>110</v>
      </c>
      <c r="G540" s="291">
        <v>110</v>
      </c>
      <c r="H540" s="291" t="e">
        <f>F540*#REF!/1000</f>
        <v>#REF!</v>
      </c>
      <c r="I540" s="291" t="s">
        <v>221</v>
      </c>
      <c r="J540" s="369"/>
      <c r="K540" s="374"/>
      <c r="L540" s="148"/>
      <c r="M540" s="148"/>
      <c r="N540" s="148"/>
      <c r="O540" s="375"/>
      <c r="P540" s="376"/>
      <c r="Q540" s="466"/>
      <c r="R540" s="148"/>
      <c r="S540" s="148"/>
      <c r="T540" s="590"/>
    </row>
    <row r="541" hidden="1" spans="1:20">
      <c r="A541" s="288"/>
      <c r="B541" s="288"/>
      <c r="C541" s="294" t="s">
        <v>33</v>
      </c>
      <c r="D541" s="295"/>
      <c r="E541" s="291"/>
      <c r="F541" s="291">
        <v>10</v>
      </c>
      <c r="G541" s="291">
        <v>10</v>
      </c>
      <c r="H541" s="291" t="e">
        <f>F541*#REF!/1000</f>
        <v>#REF!</v>
      </c>
      <c r="I541" s="291"/>
      <c r="J541" s="369"/>
      <c r="K541" s="374"/>
      <c r="L541" s="148"/>
      <c r="M541" s="148"/>
      <c r="N541" s="148"/>
      <c r="O541" s="375"/>
      <c r="P541" s="376"/>
      <c r="Q541" s="466"/>
      <c r="R541" s="148"/>
      <c r="S541" s="148"/>
      <c r="T541" s="590"/>
    </row>
    <row r="542" spans="1:20">
      <c r="A542" s="287" t="s">
        <v>178</v>
      </c>
      <c r="B542" s="287"/>
      <c r="C542" s="289" t="s">
        <v>292</v>
      </c>
      <c r="D542" s="295" t="s">
        <v>40</v>
      </c>
      <c r="E542" s="291">
        <f>E541</f>
        <v>0</v>
      </c>
      <c r="F542" s="291"/>
      <c r="G542" s="291"/>
      <c r="H542" s="293" t="e">
        <f t="shared" ref="H542" si="306">F542*$E$5/1000</f>
        <v>#REF!</v>
      </c>
      <c r="I542" s="291"/>
      <c r="J542" s="369" t="s">
        <v>41</v>
      </c>
      <c r="K542" s="377">
        <v>18.5</v>
      </c>
      <c r="L542" s="161">
        <v>7.9</v>
      </c>
      <c r="M542" s="161">
        <v>13</v>
      </c>
      <c r="N542" s="161">
        <v>148</v>
      </c>
      <c r="O542" s="378">
        <v>0.14</v>
      </c>
      <c r="P542" s="863">
        <f>K542*1.5</f>
        <v>27.75</v>
      </c>
      <c r="Q542" s="880">
        <f t="shared" ref="Q542:T542" si="307">L542*1.5</f>
        <v>11.85</v>
      </c>
      <c r="R542" s="881">
        <f t="shared" si="307"/>
        <v>19.5</v>
      </c>
      <c r="S542" s="881">
        <f t="shared" si="307"/>
        <v>222</v>
      </c>
      <c r="T542" s="604">
        <f t="shared" si="307"/>
        <v>0.21</v>
      </c>
    </row>
    <row r="543" hidden="1" spans="1:20">
      <c r="A543" s="287" t="s">
        <v>99</v>
      </c>
      <c r="B543" s="287"/>
      <c r="C543" s="294" t="s">
        <v>100</v>
      </c>
      <c r="D543" s="295"/>
      <c r="E543" s="291"/>
      <c r="F543" s="291">
        <v>21</v>
      </c>
      <c r="G543" s="291">
        <v>20</v>
      </c>
      <c r="H543" s="511" t="e">
        <f t="shared" ref="H543:H545" si="308">F543*$D$4/1000</f>
        <v>#VALUE!</v>
      </c>
      <c r="I543" s="291"/>
      <c r="J543" s="369"/>
      <c r="K543" s="377"/>
      <c r="L543" s="161"/>
      <c r="M543" s="161"/>
      <c r="N543" s="161"/>
      <c r="O543" s="378"/>
      <c r="P543" s="379"/>
      <c r="Q543" s="468"/>
      <c r="R543" s="161"/>
      <c r="S543" s="161"/>
      <c r="T543" s="465"/>
    </row>
    <row r="544" hidden="1" spans="1:20">
      <c r="A544" s="287"/>
      <c r="B544" s="287"/>
      <c r="C544" s="294" t="s">
        <v>24</v>
      </c>
      <c r="D544" s="295"/>
      <c r="E544" s="291"/>
      <c r="F544" s="291">
        <v>10</v>
      </c>
      <c r="G544" s="291">
        <v>10</v>
      </c>
      <c r="H544" s="511" t="e">
        <f t="shared" si="308"/>
        <v>#VALUE!</v>
      </c>
      <c r="I544" s="291"/>
      <c r="J544" s="369"/>
      <c r="K544" s="377"/>
      <c r="L544" s="161"/>
      <c r="M544" s="161"/>
      <c r="N544" s="161"/>
      <c r="O544" s="378"/>
      <c r="P544" s="379"/>
      <c r="Q544" s="468"/>
      <c r="R544" s="161"/>
      <c r="S544" s="161"/>
      <c r="T544" s="465"/>
    </row>
    <row r="545" hidden="1" spans="1:20">
      <c r="A545" s="287"/>
      <c r="B545" s="287"/>
      <c r="C545" s="294" t="s">
        <v>37</v>
      </c>
      <c r="D545" s="295"/>
      <c r="E545" s="291"/>
      <c r="F545" s="291">
        <v>30</v>
      </c>
      <c r="G545" s="291">
        <v>30</v>
      </c>
      <c r="H545" s="511" t="e">
        <f t="shared" si="308"/>
        <v>#VALUE!</v>
      </c>
      <c r="I545" s="291"/>
      <c r="J545" s="369"/>
      <c r="K545" s="904"/>
      <c r="L545" s="905"/>
      <c r="M545" s="905"/>
      <c r="N545" s="905"/>
      <c r="O545" s="1084"/>
      <c r="P545" s="1085"/>
      <c r="Q545" s="1093"/>
      <c r="R545" s="905"/>
      <c r="S545" s="905"/>
      <c r="T545" s="594"/>
    </row>
    <row r="546" ht="15.75" spans="1:20">
      <c r="A546" s="300" t="s">
        <v>43</v>
      </c>
      <c r="B546" s="300"/>
      <c r="C546" s="1078" t="s">
        <v>44</v>
      </c>
      <c r="D546" s="302" t="s">
        <v>45</v>
      </c>
      <c r="E546" s="303" t="s">
        <v>46</v>
      </c>
      <c r="F546" s="303" t="s">
        <v>46</v>
      </c>
      <c r="G546" s="303" t="s">
        <v>46</v>
      </c>
      <c r="H546" s="303" t="s">
        <v>46</v>
      </c>
      <c r="I546" s="303" t="s">
        <v>46</v>
      </c>
      <c r="J546" s="387" t="s">
        <v>45</v>
      </c>
      <c r="K546" s="1003">
        <v>0.4</v>
      </c>
      <c r="L546" s="554">
        <v>0.4</v>
      </c>
      <c r="M546" s="554">
        <v>9.8</v>
      </c>
      <c r="N546" s="554">
        <v>44</v>
      </c>
      <c r="O546" s="555">
        <v>22</v>
      </c>
      <c r="P546" s="556">
        <v>0.4</v>
      </c>
      <c r="Q546" s="899">
        <v>0.4</v>
      </c>
      <c r="R546" s="900">
        <v>9.8</v>
      </c>
      <c r="S546" s="900">
        <v>44</v>
      </c>
      <c r="T546" s="609">
        <v>22</v>
      </c>
    </row>
    <row r="547" ht="15.75" spans="1:20">
      <c r="A547" s="342"/>
      <c r="B547" s="342"/>
      <c r="C547" s="334" t="s">
        <v>47</v>
      </c>
      <c r="D547" s="643"/>
      <c r="E547" s="308"/>
      <c r="F547" s="308"/>
      <c r="G547" s="308"/>
      <c r="H547" s="309"/>
      <c r="I547" s="308"/>
      <c r="J547" s="539"/>
      <c r="K547" s="812">
        <f>SUM(K531:K546)</f>
        <v>23.9</v>
      </c>
      <c r="L547" s="392">
        <f t="shared" ref="L547:P547" si="309">SUM(L531:L546)</f>
        <v>12.5</v>
      </c>
      <c r="M547" s="392">
        <f t="shared" si="309"/>
        <v>65</v>
      </c>
      <c r="N547" s="392">
        <f t="shared" si="309"/>
        <v>440</v>
      </c>
      <c r="O547" s="1086">
        <f t="shared" si="309"/>
        <v>23.04</v>
      </c>
      <c r="P547" s="814">
        <f t="shared" si="309"/>
        <v>33.15</v>
      </c>
      <c r="Q547" s="844">
        <f t="shared" ref="Q547:T547" si="310">SUM(Q531:Q546)</f>
        <v>16.45</v>
      </c>
      <c r="R547" s="392">
        <f t="shared" si="310"/>
        <v>71.5</v>
      </c>
      <c r="S547" s="1094">
        <f t="shared" si="310"/>
        <v>514</v>
      </c>
      <c r="T547" s="1095">
        <f t="shared" si="310"/>
        <v>23.11</v>
      </c>
    </row>
    <row r="548" spans="1:20">
      <c r="A548" s="336"/>
      <c r="B548" s="739" t="s">
        <v>48</v>
      </c>
      <c r="C548" s="513"/>
      <c r="D548" s="640"/>
      <c r="E548" s="317"/>
      <c r="F548" s="317"/>
      <c r="G548" s="317"/>
      <c r="H548" s="319"/>
      <c r="I548" s="317"/>
      <c r="J548" s="396"/>
      <c r="K548" s="679"/>
      <c r="L548" s="680"/>
      <c r="M548" s="680"/>
      <c r="N548" s="680"/>
      <c r="O548" s="858"/>
      <c r="P548" s="894"/>
      <c r="Q548" s="1096"/>
      <c r="R548" s="1097"/>
      <c r="S548" s="1097"/>
      <c r="T548" s="1098"/>
    </row>
    <row r="549" ht="19.5" customHeight="1" spans="1:20">
      <c r="A549" s="287" t="s">
        <v>49</v>
      </c>
      <c r="B549" s="287"/>
      <c r="C549" s="289" t="s">
        <v>102</v>
      </c>
      <c r="D549" s="295">
        <v>80</v>
      </c>
      <c r="E549" s="291"/>
      <c r="F549" s="292"/>
      <c r="G549" s="291"/>
      <c r="H549" s="293" t="e">
        <f t="shared" ref="H549" si="311">F549*$E$5/1000</f>
        <v>#REF!</v>
      </c>
      <c r="I549" s="291"/>
      <c r="J549" s="369">
        <v>100</v>
      </c>
      <c r="K549" s="370">
        <v>0.48</v>
      </c>
      <c r="L549" s="25">
        <v>0.12</v>
      </c>
      <c r="M549" s="25">
        <v>1.56</v>
      </c>
      <c r="N549" s="25">
        <v>12.2</v>
      </c>
      <c r="O549" s="65">
        <v>2.94</v>
      </c>
      <c r="P549" s="548">
        <f>K549*1.7</f>
        <v>0.816</v>
      </c>
      <c r="Q549" s="600">
        <f t="shared" ref="Q549:T549" si="312">L549*1.7</f>
        <v>0.204</v>
      </c>
      <c r="R549" s="601">
        <f t="shared" si="312"/>
        <v>2.652</v>
      </c>
      <c r="S549" s="601">
        <f t="shared" si="312"/>
        <v>20.74</v>
      </c>
      <c r="T549" s="604">
        <f t="shared" si="312"/>
        <v>4.998</v>
      </c>
    </row>
    <row r="550" hidden="1" spans="1:20">
      <c r="A550" s="288" t="s">
        <v>224</v>
      </c>
      <c r="B550" s="745"/>
      <c r="C550" s="294" t="s">
        <v>107</v>
      </c>
      <c r="D550" s="295"/>
      <c r="E550" s="291"/>
      <c r="F550" s="292">
        <v>118</v>
      </c>
      <c r="G550" s="291">
        <v>94</v>
      </c>
      <c r="H550" s="293">
        <f>F550*$E$30/1000</f>
        <v>0</v>
      </c>
      <c r="I550" s="291"/>
      <c r="J550" s="369"/>
      <c r="K550" s="372"/>
      <c r="L550" s="28"/>
      <c r="M550" s="28"/>
      <c r="N550" s="28"/>
      <c r="O550" s="75"/>
      <c r="P550" s="548">
        <f t="shared" ref="P550:P576" si="313">K550*1.7</f>
        <v>0</v>
      </c>
      <c r="Q550" s="600">
        <f t="shared" ref="Q550:Q576" si="314">L550*1.7</f>
        <v>0</v>
      </c>
      <c r="R550" s="601">
        <f t="shared" ref="R550:R576" si="315">M550*1.7</f>
        <v>0</v>
      </c>
      <c r="S550" s="601">
        <f t="shared" ref="S550:S576" si="316">N550*1.7</f>
        <v>0</v>
      </c>
      <c r="T550" s="604">
        <f t="shared" ref="T550:T576" si="317">O550*1.7</f>
        <v>0</v>
      </c>
    </row>
    <row r="551" hidden="1" spans="1:20">
      <c r="A551" s="288"/>
      <c r="B551" s="745"/>
      <c r="C551" s="294" t="s">
        <v>79</v>
      </c>
      <c r="D551" s="295"/>
      <c r="E551" s="291"/>
      <c r="F551" s="291">
        <v>7</v>
      </c>
      <c r="G551" s="291">
        <v>7</v>
      </c>
      <c r="H551" s="293">
        <f t="shared" ref="H551" si="318">F551*$E$30/1000</f>
        <v>0</v>
      </c>
      <c r="I551" s="291"/>
      <c r="J551" s="369"/>
      <c r="K551" s="372"/>
      <c r="L551" s="28"/>
      <c r="M551" s="28"/>
      <c r="N551" s="28"/>
      <c r="O551" s="75"/>
      <c r="P551" s="548">
        <f t="shared" si="313"/>
        <v>0</v>
      </c>
      <c r="Q551" s="600">
        <f t="shared" si="314"/>
        <v>0</v>
      </c>
      <c r="R551" s="601">
        <f t="shared" si="315"/>
        <v>0</v>
      </c>
      <c r="S551" s="601">
        <f t="shared" si="316"/>
        <v>0</v>
      </c>
      <c r="T551" s="604">
        <f t="shared" si="317"/>
        <v>0</v>
      </c>
    </row>
    <row r="552" ht="13.5" customHeight="1" spans="1:20">
      <c r="A552" s="288" t="s">
        <v>293</v>
      </c>
      <c r="B552" s="288"/>
      <c r="C552" s="289" t="s">
        <v>294</v>
      </c>
      <c r="D552" s="290">
        <v>250</v>
      </c>
      <c r="E552" s="291">
        <f>E549</f>
        <v>0</v>
      </c>
      <c r="F552" s="292"/>
      <c r="G552" s="291"/>
      <c r="H552" s="291">
        <f>F552*$E$25/1000</f>
        <v>0</v>
      </c>
      <c r="I552" s="291"/>
      <c r="J552" s="384">
        <v>250</v>
      </c>
      <c r="K552" s="372">
        <v>6.6</v>
      </c>
      <c r="L552" s="28">
        <v>2.4</v>
      </c>
      <c r="M552" s="28">
        <v>10</v>
      </c>
      <c r="N552" s="28">
        <v>180</v>
      </c>
      <c r="O552" s="75">
        <v>8.85</v>
      </c>
      <c r="P552" s="548">
        <f t="shared" si="313"/>
        <v>11.22</v>
      </c>
      <c r="Q552" s="600">
        <f t="shared" si="314"/>
        <v>4.08</v>
      </c>
      <c r="R552" s="601">
        <f t="shared" si="315"/>
        <v>17</v>
      </c>
      <c r="S552" s="601">
        <f t="shared" si="316"/>
        <v>306</v>
      </c>
      <c r="T552" s="604">
        <f t="shared" si="317"/>
        <v>15.045</v>
      </c>
    </row>
    <row r="553" hidden="1" spans="1:20">
      <c r="A553" s="288" t="s">
        <v>30</v>
      </c>
      <c r="B553" s="288"/>
      <c r="C553" s="294" t="s">
        <v>57</v>
      </c>
      <c r="D553" s="290"/>
      <c r="E553" s="291"/>
      <c r="F553" s="291">
        <v>106.6</v>
      </c>
      <c r="G553" s="291">
        <v>80</v>
      </c>
      <c r="H553" s="291">
        <f t="shared" ref="H553:H559" si="319">F553*$E$29/1000</f>
        <v>0</v>
      </c>
      <c r="I553" s="291"/>
      <c r="J553" s="369"/>
      <c r="K553" s="372"/>
      <c r="L553" s="28"/>
      <c r="M553" s="28"/>
      <c r="N553" s="28"/>
      <c r="O553" s="75"/>
      <c r="P553" s="548">
        <f t="shared" si="313"/>
        <v>0</v>
      </c>
      <c r="Q553" s="600">
        <f t="shared" si="314"/>
        <v>0</v>
      </c>
      <c r="R553" s="601">
        <f t="shared" si="315"/>
        <v>0</v>
      </c>
      <c r="S553" s="601">
        <f t="shared" si="316"/>
        <v>0</v>
      </c>
      <c r="T553" s="604">
        <f t="shared" si="317"/>
        <v>0</v>
      </c>
    </row>
    <row r="554" hidden="1" spans="1:20">
      <c r="A554" s="288"/>
      <c r="B554" s="288"/>
      <c r="C554" s="294" t="s">
        <v>107</v>
      </c>
      <c r="D554" s="290"/>
      <c r="E554" s="291"/>
      <c r="F554" s="291">
        <v>10</v>
      </c>
      <c r="G554" s="291">
        <v>8</v>
      </c>
      <c r="H554" s="291">
        <f t="shared" si="319"/>
        <v>0</v>
      </c>
      <c r="I554" s="291"/>
      <c r="J554" s="369"/>
      <c r="K554" s="372"/>
      <c r="L554" s="28"/>
      <c r="M554" s="28"/>
      <c r="N554" s="28"/>
      <c r="O554" s="75"/>
      <c r="P554" s="548">
        <f t="shared" si="313"/>
        <v>0</v>
      </c>
      <c r="Q554" s="600">
        <f t="shared" si="314"/>
        <v>0</v>
      </c>
      <c r="R554" s="601">
        <f t="shared" si="315"/>
        <v>0</v>
      </c>
      <c r="S554" s="601">
        <f t="shared" si="316"/>
        <v>0</v>
      </c>
      <c r="T554" s="604">
        <f t="shared" si="317"/>
        <v>0</v>
      </c>
    </row>
    <row r="555" hidden="1" spans="1:20">
      <c r="A555" s="288"/>
      <c r="B555" s="288"/>
      <c r="C555" s="294" t="s">
        <v>156</v>
      </c>
      <c r="D555" s="290"/>
      <c r="E555" s="291"/>
      <c r="F555" s="291">
        <v>9.6</v>
      </c>
      <c r="G555" s="291">
        <v>8</v>
      </c>
      <c r="H555" s="291">
        <f t="shared" si="319"/>
        <v>0</v>
      </c>
      <c r="I555" s="291"/>
      <c r="J555" s="369"/>
      <c r="K555" s="372"/>
      <c r="L555" s="28"/>
      <c r="M555" s="28"/>
      <c r="N555" s="28"/>
      <c r="O555" s="75"/>
      <c r="P555" s="548">
        <f t="shared" si="313"/>
        <v>0</v>
      </c>
      <c r="Q555" s="600">
        <f t="shared" si="314"/>
        <v>0</v>
      </c>
      <c r="R555" s="601">
        <f t="shared" si="315"/>
        <v>0</v>
      </c>
      <c r="S555" s="601">
        <f t="shared" si="316"/>
        <v>0</v>
      </c>
      <c r="T555" s="604">
        <f t="shared" si="317"/>
        <v>0</v>
      </c>
    </row>
    <row r="556" hidden="1" spans="1:20">
      <c r="A556" s="288"/>
      <c r="B556" s="288"/>
      <c r="C556" s="294" t="s">
        <v>295</v>
      </c>
      <c r="D556" s="290"/>
      <c r="E556" s="291"/>
      <c r="F556" s="291">
        <v>2</v>
      </c>
      <c r="G556" s="291">
        <v>2</v>
      </c>
      <c r="H556" s="291">
        <f t="shared" si="319"/>
        <v>0</v>
      </c>
      <c r="I556" s="291"/>
      <c r="J556" s="369"/>
      <c r="K556" s="372"/>
      <c r="L556" s="28"/>
      <c r="M556" s="28"/>
      <c r="N556" s="28"/>
      <c r="O556" s="75"/>
      <c r="P556" s="548">
        <f t="shared" si="313"/>
        <v>0</v>
      </c>
      <c r="Q556" s="600">
        <f t="shared" si="314"/>
        <v>0</v>
      </c>
      <c r="R556" s="601">
        <f t="shared" si="315"/>
        <v>0</v>
      </c>
      <c r="S556" s="601">
        <f t="shared" si="316"/>
        <v>0</v>
      </c>
      <c r="T556" s="604">
        <f t="shared" si="317"/>
        <v>0</v>
      </c>
    </row>
    <row r="557" hidden="1" spans="1:20">
      <c r="A557" s="288"/>
      <c r="B557" s="288"/>
      <c r="C557" s="294" t="s">
        <v>79</v>
      </c>
      <c r="D557" s="290"/>
      <c r="E557" s="291"/>
      <c r="F557" s="291">
        <v>2</v>
      </c>
      <c r="G557" s="291">
        <v>2</v>
      </c>
      <c r="H557" s="291">
        <f t="shared" si="319"/>
        <v>0</v>
      </c>
      <c r="I557" s="291">
        <f>D552*E552/1000</f>
        <v>0</v>
      </c>
      <c r="J557" s="369"/>
      <c r="K557" s="372"/>
      <c r="L557" s="28"/>
      <c r="M557" s="28"/>
      <c r="N557" s="28"/>
      <c r="O557" s="75"/>
      <c r="P557" s="548">
        <f t="shared" si="313"/>
        <v>0</v>
      </c>
      <c r="Q557" s="600">
        <f t="shared" si="314"/>
        <v>0</v>
      </c>
      <c r="R557" s="601">
        <f t="shared" si="315"/>
        <v>0</v>
      </c>
      <c r="S557" s="601">
        <f t="shared" si="316"/>
        <v>0</v>
      </c>
      <c r="T557" s="604">
        <f t="shared" si="317"/>
        <v>0</v>
      </c>
    </row>
    <row r="558" hidden="1" spans="1:20">
      <c r="A558" s="288"/>
      <c r="B558" s="288"/>
      <c r="C558" s="294" t="s">
        <v>235</v>
      </c>
      <c r="D558" s="290"/>
      <c r="E558" s="291"/>
      <c r="F558" s="291">
        <v>140</v>
      </c>
      <c r="G558" s="291">
        <v>140</v>
      </c>
      <c r="H558" s="291">
        <f t="shared" si="319"/>
        <v>0</v>
      </c>
      <c r="I558" s="291"/>
      <c r="J558" s="369"/>
      <c r="K558" s="859"/>
      <c r="L558" s="860"/>
      <c r="M558" s="860"/>
      <c r="N558" s="860"/>
      <c r="O558" s="534"/>
      <c r="P558" s="548">
        <f t="shared" si="313"/>
        <v>0</v>
      </c>
      <c r="Q558" s="600">
        <f t="shared" si="314"/>
        <v>0</v>
      </c>
      <c r="R558" s="601">
        <f t="shared" si="315"/>
        <v>0</v>
      </c>
      <c r="S558" s="601">
        <f t="shared" si="316"/>
        <v>0</v>
      </c>
      <c r="T558" s="604">
        <f t="shared" si="317"/>
        <v>0</v>
      </c>
    </row>
    <row r="559" ht="16.5" hidden="1" customHeight="1" spans="1:20">
      <c r="A559" s="288"/>
      <c r="B559" s="288"/>
      <c r="C559" s="294" t="s">
        <v>25</v>
      </c>
      <c r="D559" s="290"/>
      <c r="E559" s="291"/>
      <c r="F559" s="291">
        <v>240</v>
      </c>
      <c r="G559" s="291">
        <v>240</v>
      </c>
      <c r="H559" s="291">
        <f t="shared" si="319"/>
        <v>0</v>
      </c>
      <c r="I559" s="291"/>
      <c r="J559" s="369"/>
      <c r="K559" s="859"/>
      <c r="L559" s="860"/>
      <c r="M559" s="860"/>
      <c r="N559" s="860"/>
      <c r="O559" s="534"/>
      <c r="P559" s="548">
        <f t="shared" si="313"/>
        <v>0</v>
      </c>
      <c r="Q559" s="600">
        <f t="shared" si="314"/>
        <v>0</v>
      </c>
      <c r="R559" s="601">
        <f t="shared" si="315"/>
        <v>0</v>
      </c>
      <c r="S559" s="601">
        <f t="shared" si="316"/>
        <v>0</v>
      </c>
      <c r="T559" s="604">
        <f t="shared" si="317"/>
        <v>0</v>
      </c>
    </row>
    <row r="560" ht="16.5" hidden="1" customHeight="1" spans="1:20">
      <c r="A560" s="288"/>
      <c r="B560" s="288"/>
      <c r="C560" s="294" t="s">
        <v>296</v>
      </c>
      <c r="D560" s="290"/>
      <c r="E560" s="291"/>
      <c r="F560" s="291"/>
      <c r="G560" s="291">
        <v>34</v>
      </c>
      <c r="H560" s="291"/>
      <c r="I560" s="291"/>
      <c r="J560" s="369"/>
      <c r="K560" s="859"/>
      <c r="L560" s="860"/>
      <c r="M560" s="860"/>
      <c r="N560" s="860"/>
      <c r="O560" s="534"/>
      <c r="P560" s="548">
        <f t="shared" si="313"/>
        <v>0</v>
      </c>
      <c r="Q560" s="600">
        <f t="shared" si="314"/>
        <v>0</v>
      </c>
      <c r="R560" s="601">
        <f t="shared" si="315"/>
        <v>0</v>
      </c>
      <c r="S560" s="601">
        <f t="shared" si="316"/>
        <v>0</v>
      </c>
      <c r="T560" s="604">
        <f t="shared" si="317"/>
        <v>0</v>
      </c>
    </row>
    <row r="561" ht="16.5" hidden="1" customHeight="1" spans="1:20">
      <c r="A561" s="288"/>
      <c r="B561" s="288"/>
      <c r="C561" s="294" t="s">
        <v>297</v>
      </c>
      <c r="D561" s="290"/>
      <c r="E561" s="291"/>
      <c r="F561" s="291">
        <v>30</v>
      </c>
      <c r="G561" s="291">
        <v>24.6</v>
      </c>
      <c r="H561" s="291"/>
      <c r="I561" s="291"/>
      <c r="J561" s="369"/>
      <c r="K561" s="859"/>
      <c r="L561" s="860"/>
      <c r="M561" s="860"/>
      <c r="N561" s="860"/>
      <c r="O561" s="534"/>
      <c r="P561" s="548">
        <f t="shared" si="313"/>
        <v>0</v>
      </c>
      <c r="Q561" s="600">
        <f t="shared" si="314"/>
        <v>0</v>
      </c>
      <c r="R561" s="601">
        <f t="shared" si="315"/>
        <v>0</v>
      </c>
      <c r="S561" s="601">
        <f t="shared" si="316"/>
        <v>0</v>
      </c>
      <c r="T561" s="604">
        <f t="shared" si="317"/>
        <v>0</v>
      </c>
    </row>
    <row r="562" ht="16.5" hidden="1" customHeight="1" spans="1:20">
      <c r="A562" s="288"/>
      <c r="B562" s="288"/>
      <c r="C562" s="294" t="s">
        <v>298</v>
      </c>
      <c r="D562" s="290"/>
      <c r="E562" s="291"/>
      <c r="F562" s="291">
        <v>1.6</v>
      </c>
      <c r="G562" s="291">
        <v>1.6</v>
      </c>
      <c r="H562" s="291"/>
      <c r="I562" s="291"/>
      <c r="J562" s="369"/>
      <c r="K562" s="859"/>
      <c r="L562" s="860"/>
      <c r="M562" s="860"/>
      <c r="N562" s="860"/>
      <c r="O562" s="534"/>
      <c r="P562" s="548">
        <f t="shared" si="313"/>
        <v>0</v>
      </c>
      <c r="Q562" s="600">
        <f t="shared" si="314"/>
        <v>0</v>
      </c>
      <c r="R562" s="601">
        <f t="shared" si="315"/>
        <v>0</v>
      </c>
      <c r="S562" s="601">
        <f t="shared" si="316"/>
        <v>0</v>
      </c>
      <c r="T562" s="604">
        <f t="shared" si="317"/>
        <v>0</v>
      </c>
    </row>
    <row r="563" ht="16.5" hidden="1" customHeight="1" spans="1:20">
      <c r="A563" s="288"/>
      <c r="B563" s="288"/>
      <c r="C563" s="294" t="s">
        <v>156</v>
      </c>
      <c r="D563" s="290"/>
      <c r="E563" s="291"/>
      <c r="F563" s="291">
        <v>5.6</v>
      </c>
      <c r="G563" s="291">
        <v>5.6</v>
      </c>
      <c r="H563" s="291"/>
      <c r="I563" s="291"/>
      <c r="J563" s="369"/>
      <c r="K563" s="859"/>
      <c r="L563" s="860"/>
      <c r="M563" s="860"/>
      <c r="N563" s="860"/>
      <c r="O563" s="534"/>
      <c r="P563" s="548">
        <f t="shared" si="313"/>
        <v>0</v>
      </c>
      <c r="Q563" s="600">
        <f t="shared" si="314"/>
        <v>0</v>
      </c>
      <c r="R563" s="601">
        <f t="shared" si="315"/>
        <v>0</v>
      </c>
      <c r="S563" s="601">
        <f t="shared" si="316"/>
        <v>0</v>
      </c>
      <c r="T563" s="604">
        <f t="shared" si="317"/>
        <v>0</v>
      </c>
    </row>
    <row r="564" hidden="1" spans="1:20">
      <c r="A564" s="288"/>
      <c r="B564" s="288"/>
      <c r="C564" s="294" t="s">
        <v>187</v>
      </c>
      <c r="D564" s="290"/>
      <c r="E564" s="291"/>
      <c r="F564" s="291">
        <v>6</v>
      </c>
      <c r="G564" s="291">
        <v>5</v>
      </c>
      <c r="H564" s="291"/>
      <c r="I564" s="291"/>
      <c r="J564" s="369"/>
      <c r="K564" s="859"/>
      <c r="L564" s="860"/>
      <c r="M564" s="860"/>
      <c r="N564" s="860"/>
      <c r="O564" s="534"/>
      <c r="P564" s="548">
        <f t="shared" si="313"/>
        <v>0</v>
      </c>
      <c r="Q564" s="600">
        <f t="shared" si="314"/>
        <v>0</v>
      </c>
      <c r="R564" s="601">
        <f t="shared" si="315"/>
        <v>0</v>
      </c>
      <c r="S564" s="601">
        <f t="shared" si="316"/>
        <v>0</v>
      </c>
      <c r="T564" s="604">
        <f t="shared" si="317"/>
        <v>0</v>
      </c>
    </row>
    <row r="565" hidden="1" spans="1:20">
      <c r="A565" s="288"/>
      <c r="B565" s="288"/>
      <c r="C565" s="294" t="s">
        <v>37</v>
      </c>
      <c r="D565" s="290"/>
      <c r="E565" s="291"/>
      <c r="F565" s="291">
        <v>5.6</v>
      </c>
      <c r="G565" s="291">
        <v>5.6</v>
      </c>
      <c r="H565" s="291"/>
      <c r="I565" s="291"/>
      <c r="J565" s="369"/>
      <c r="K565" s="859"/>
      <c r="L565" s="860"/>
      <c r="M565" s="860"/>
      <c r="N565" s="860"/>
      <c r="O565" s="534"/>
      <c r="P565" s="548">
        <f t="shared" si="313"/>
        <v>0</v>
      </c>
      <c r="Q565" s="600">
        <f t="shared" si="314"/>
        <v>0</v>
      </c>
      <c r="R565" s="601">
        <f t="shared" si="315"/>
        <v>0</v>
      </c>
      <c r="S565" s="601">
        <f t="shared" si="316"/>
        <v>0</v>
      </c>
      <c r="T565" s="604">
        <f t="shared" si="317"/>
        <v>0</v>
      </c>
    </row>
    <row r="566" spans="1:20">
      <c r="A566" s="287" t="s">
        <v>111</v>
      </c>
      <c r="B566" s="287"/>
      <c r="C566" s="289" t="s">
        <v>112</v>
      </c>
      <c r="D566" s="295">
        <v>100</v>
      </c>
      <c r="E566" s="291">
        <f>E556</f>
        <v>0</v>
      </c>
      <c r="F566" s="291"/>
      <c r="G566" s="291"/>
      <c r="H566" s="511" t="e">
        <f t="shared" ref="H566:H578" si="320">F566*$D$4/1000</f>
        <v>#VALUE!</v>
      </c>
      <c r="I566" s="291"/>
      <c r="J566" s="369">
        <v>100</v>
      </c>
      <c r="K566" s="372">
        <v>11.5</v>
      </c>
      <c r="L566" s="25">
        <v>11</v>
      </c>
      <c r="M566" s="28">
        <v>9</v>
      </c>
      <c r="N566" s="28">
        <v>192.5</v>
      </c>
      <c r="O566" s="75">
        <v>0.012</v>
      </c>
      <c r="P566" s="548">
        <f t="shared" si="313"/>
        <v>19.55</v>
      </c>
      <c r="Q566" s="600">
        <f t="shared" si="314"/>
        <v>18.7</v>
      </c>
      <c r="R566" s="601">
        <f t="shared" si="315"/>
        <v>15.3</v>
      </c>
      <c r="S566" s="601">
        <v>345</v>
      </c>
      <c r="T566" s="604">
        <f t="shared" si="317"/>
        <v>0.0204</v>
      </c>
    </row>
    <row r="567" hidden="1" spans="1:20">
      <c r="A567" s="287" t="s">
        <v>299</v>
      </c>
      <c r="B567" s="287"/>
      <c r="C567" s="294" t="s">
        <v>114</v>
      </c>
      <c r="D567" s="295"/>
      <c r="E567" s="291"/>
      <c r="F567" s="291">
        <v>91.8</v>
      </c>
      <c r="G567" s="291">
        <v>56.9</v>
      </c>
      <c r="H567" s="511" t="e">
        <f t="shared" si="320"/>
        <v>#VALUE!</v>
      </c>
      <c r="I567" s="291"/>
      <c r="J567" s="369"/>
      <c r="K567" s="370"/>
      <c r="L567" s="25"/>
      <c r="M567" s="25"/>
      <c r="N567" s="25"/>
      <c r="O567" s="534"/>
      <c r="P567" s="548">
        <f t="shared" si="313"/>
        <v>0</v>
      </c>
      <c r="Q567" s="600">
        <f t="shared" si="314"/>
        <v>0</v>
      </c>
      <c r="R567" s="601">
        <f t="shared" si="315"/>
        <v>0</v>
      </c>
      <c r="S567" s="601">
        <f t="shared" si="316"/>
        <v>0</v>
      </c>
      <c r="T567" s="604">
        <f t="shared" si="317"/>
        <v>0</v>
      </c>
    </row>
    <row r="568" hidden="1" spans="1:20">
      <c r="A568" s="287"/>
      <c r="B568" s="287"/>
      <c r="C568" s="294" t="s">
        <v>300</v>
      </c>
      <c r="D568" s="295"/>
      <c r="E568" s="291"/>
      <c r="F568" s="291">
        <v>2.3</v>
      </c>
      <c r="G568" s="291">
        <v>2.3</v>
      </c>
      <c r="H568" s="511" t="e">
        <f t="shared" si="320"/>
        <v>#VALUE!</v>
      </c>
      <c r="I568" s="291"/>
      <c r="J568" s="369"/>
      <c r="K568" s="370"/>
      <c r="L568" s="25"/>
      <c r="M568" s="25"/>
      <c r="N568" s="25"/>
      <c r="O568" s="534"/>
      <c r="P568" s="548">
        <f t="shared" si="313"/>
        <v>0</v>
      </c>
      <c r="Q568" s="600">
        <f t="shared" si="314"/>
        <v>0</v>
      </c>
      <c r="R568" s="601">
        <f t="shared" si="315"/>
        <v>0</v>
      </c>
      <c r="S568" s="601">
        <f t="shared" si="316"/>
        <v>0</v>
      </c>
      <c r="T568" s="604">
        <f t="shared" si="317"/>
        <v>0</v>
      </c>
    </row>
    <row r="569" hidden="1" spans="1:20">
      <c r="A569" s="287"/>
      <c r="B569" s="287"/>
      <c r="C569" s="294" t="s">
        <v>70</v>
      </c>
      <c r="D569" s="295"/>
      <c r="E569" s="291"/>
      <c r="F569" s="291">
        <v>13.8</v>
      </c>
      <c r="G569" s="291">
        <v>13.8</v>
      </c>
      <c r="H569" s="511" t="e">
        <f t="shared" si="320"/>
        <v>#VALUE!</v>
      </c>
      <c r="I569" s="291"/>
      <c r="J569" s="369"/>
      <c r="K569" s="370"/>
      <c r="L569" s="25"/>
      <c r="M569" s="25"/>
      <c r="N569" s="25"/>
      <c r="O569" s="534"/>
      <c r="P569" s="548">
        <f t="shared" si="313"/>
        <v>0</v>
      </c>
      <c r="Q569" s="600">
        <f t="shared" si="314"/>
        <v>0</v>
      </c>
      <c r="R569" s="601">
        <f t="shared" si="315"/>
        <v>0</v>
      </c>
      <c r="S569" s="601">
        <f t="shared" si="316"/>
        <v>0</v>
      </c>
      <c r="T569" s="604">
        <f t="shared" si="317"/>
        <v>0</v>
      </c>
    </row>
    <row r="570" hidden="1" spans="1:20">
      <c r="A570" s="287"/>
      <c r="B570" s="287"/>
      <c r="C570" s="294" t="s">
        <v>301</v>
      </c>
      <c r="D570" s="295"/>
      <c r="E570" s="291"/>
      <c r="F570" s="291">
        <v>20</v>
      </c>
      <c r="G570" s="291">
        <v>20</v>
      </c>
      <c r="H570" s="511" t="e">
        <f t="shared" si="320"/>
        <v>#VALUE!</v>
      </c>
      <c r="I570" s="291"/>
      <c r="J570" s="369"/>
      <c r="K570" s="370"/>
      <c r="L570" s="25"/>
      <c r="M570" s="25"/>
      <c r="N570" s="25"/>
      <c r="O570" s="534"/>
      <c r="P570" s="548">
        <f t="shared" si="313"/>
        <v>0</v>
      </c>
      <c r="Q570" s="600">
        <f t="shared" si="314"/>
        <v>0</v>
      </c>
      <c r="R570" s="601">
        <f t="shared" si="315"/>
        <v>0</v>
      </c>
      <c r="S570" s="601">
        <f t="shared" si="316"/>
        <v>0</v>
      </c>
      <c r="T570" s="604">
        <f t="shared" si="317"/>
        <v>0</v>
      </c>
    </row>
    <row r="571" hidden="1" spans="1:20">
      <c r="A571" s="287"/>
      <c r="B571" s="287"/>
      <c r="C571" s="294" t="s">
        <v>24</v>
      </c>
      <c r="D571" s="295"/>
      <c r="E571" s="291"/>
      <c r="F571" s="291">
        <v>1.5</v>
      </c>
      <c r="G571" s="291">
        <v>1.5</v>
      </c>
      <c r="H571" s="511" t="e">
        <f t="shared" si="320"/>
        <v>#VALUE!</v>
      </c>
      <c r="I571" s="291"/>
      <c r="J571" s="369"/>
      <c r="K571" s="370"/>
      <c r="L571" s="25"/>
      <c r="M571" s="25"/>
      <c r="N571" s="25"/>
      <c r="O571" s="534"/>
      <c r="P571" s="548">
        <f t="shared" si="313"/>
        <v>0</v>
      </c>
      <c r="Q571" s="600">
        <f t="shared" si="314"/>
        <v>0</v>
      </c>
      <c r="R571" s="601">
        <f t="shared" si="315"/>
        <v>0</v>
      </c>
      <c r="S571" s="601">
        <f t="shared" si="316"/>
        <v>0</v>
      </c>
      <c r="T571" s="604">
        <f t="shared" si="317"/>
        <v>0</v>
      </c>
    </row>
    <row r="572" hidden="1" spans="1:20">
      <c r="A572" s="287"/>
      <c r="B572" s="287"/>
      <c r="C572" s="294" t="s">
        <v>118</v>
      </c>
      <c r="D572" s="295">
        <v>30</v>
      </c>
      <c r="E572" s="291"/>
      <c r="F572" s="291"/>
      <c r="G572" s="291"/>
      <c r="H572" s="511"/>
      <c r="I572" s="291"/>
      <c r="J572" s="369"/>
      <c r="K572" s="370">
        <v>1.2</v>
      </c>
      <c r="L572" s="25">
        <v>3</v>
      </c>
      <c r="M572" s="25">
        <v>3.5</v>
      </c>
      <c r="N572" s="25">
        <v>46</v>
      </c>
      <c r="O572" s="534"/>
      <c r="P572" s="548">
        <f t="shared" si="313"/>
        <v>2.04</v>
      </c>
      <c r="Q572" s="600">
        <f t="shared" si="314"/>
        <v>5.1</v>
      </c>
      <c r="R572" s="601">
        <f t="shared" si="315"/>
        <v>5.95</v>
      </c>
      <c r="S572" s="601">
        <f t="shared" si="316"/>
        <v>78.2</v>
      </c>
      <c r="T572" s="604">
        <f t="shared" si="317"/>
        <v>0</v>
      </c>
    </row>
    <row r="573" hidden="1" spans="1:20">
      <c r="A573" s="287"/>
      <c r="B573" s="287"/>
      <c r="C573" s="294" t="s">
        <v>31</v>
      </c>
      <c r="D573" s="295"/>
      <c r="E573" s="291"/>
      <c r="F573" s="291">
        <v>33.3</v>
      </c>
      <c r="G573" s="291">
        <v>33.3</v>
      </c>
      <c r="H573" s="511"/>
      <c r="I573" s="291"/>
      <c r="J573" s="369"/>
      <c r="K573" s="370"/>
      <c r="L573" s="25"/>
      <c r="M573" s="25"/>
      <c r="N573" s="25"/>
      <c r="O573" s="534"/>
      <c r="P573" s="548">
        <f t="shared" si="313"/>
        <v>0</v>
      </c>
      <c r="Q573" s="600">
        <f t="shared" si="314"/>
        <v>0</v>
      </c>
      <c r="R573" s="601">
        <f t="shared" si="315"/>
        <v>0</v>
      </c>
      <c r="S573" s="601">
        <f t="shared" si="316"/>
        <v>0</v>
      </c>
      <c r="T573" s="604">
        <f t="shared" si="317"/>
        <v>0</v>
      </c>
    </row>
    <row r="574" hidden="1" spans="1:20">
      <c r="A574" s="287"/>
      <c r="B574" s="287"/>
      <c r="C574" s="294" t="s">
        <v>24</v>
      </c>
      <c r="D574" s="295"/>
      <c r="E574" s="291"/>
      <c r="F574" s="291">
        <v>3.3</v>
      </c>
      <c r="G574" s="291">
        <v>3.3</v>
      </c>
      <c r="H574" s="511"/>
      <c r="I574" s="291"/>
      <c r="J574" s="369"/>
      <c r="K574" s="370"/>
      <c r="L574" s="25"/>
      <c r="M574" s="25"/>
      <c r="N574" s="25"/>
      <c r="O574" s="534"/>
      <c r="P574" s="548">
        <f t="shared" si="313"/>
        <v>0</v>
      </c>
      <c r="Q574" s="600">
        <f t="shared" si="314"/>
        <v>0</v>
      </c>
      <c r="R574" s="601">
        <f t="shared" si="315"/>
        <v>0</v>
      </c>
      <c r="S574" s="601">
        <f t="shared" si="316"/>
        <v>0</v>
      </c>
      <c r="T574" s="604">
        <f t="shared" si="317"/>
        <v>0</v>
      </c>
    </row>
    <row r="575" hidden="1" spans="1:20">
      <c r="A575" s="287"/>
      <c r="B575" s="287"/>
      <c r="C575" s="294" t="s">
        <v>119</v>
      </c>
      <c r="D575" s="295"/>
      <c r="E575" s="291"/>
      <c r="F575" s="291">
        <v>3.3</v>
      </c>
      <c r="G575" s="291">
        <v>3.3</v>
      </c>
      <c r="H575" s="511"/>
      <c r="I575" s="291"/>
      <c r="J575" s="369"/>
      <c r="K575" s="370"/>
      <c r="L575" s="25"/>
      <c r="M575" s="25"/>
      <c r="N575" s="25"/>
      <c r="O575" s="534"/>
      <c r="P575" s="548">
        <f t="shared" si="313"/>
        <v>0</v>
      </c>
      <c r="Q575" s="600">
        <f t="shared" si="314"/>
        <v>0</v>
      </c>
      <c r="R575" s="601">
        <f t="shared" si="315"/>
        <v>0</v>
      </c>
      <c r="S575" s="601">
        <f t="shared" si="316"/>
        <v>0</v>
      </c>
      <c r="T575" s="604">
        <f t="shared" si="317"/>
        <v>0</v>
      </c>
    </row>
    <row r="576" spans="1:20">
      <c r="A576" s="287" t="s">
        <v>120</v>
      </c>
      <c r="B576" s="287"/>
      <c r="C576" s="289" t="s">
        <v>121</v>
      </c>
      <c r="D576" s="295">
        <v>150</v>
      </c>
      <c r="E576" s="291">
        <f>E568</f>
        <v>0</v>
      </c>
      <c r="F576" s="291"/>
      <c r="G576" s="291"/>
      <c r="H576" s="511" t="e">
        <f t="shared" ref="H576" si="321">F576*$D$4/1000</f>
        <v>#VALUE!</v>
      </c>
      <c r="I576" s="291"/>
      <c r="J576" s="369">
        <v>180</v>
      </c>
      <c r="K576" s="370">
        <v>7</v>
      </c>
      <c r="L576" s="25">
        <v>8</v>
      </c>
      <c r="M576" s="25">
        <v>24</v>
      </c>
      <c r="N576" s="25">
        <v>200</v>
      </c>
      <c r="O576" s="65">
        <v>0</v>
      </c>
      <c r="P576" s="371">
        <f t="shared" si="313"/>
        <v>11.9</v>
      </c>
      <c r="Q576" s="591">
        <f t="shared" si="314"/>
        <v>13.6</v>
      </c>
      <c r="R576" s="25">
        <f t="shared" si="315"/>
        <v>40.8</v>
      </c>
      <c r="S576" s="25">
        <f t="shared" si="316"/>
        <v>340</v>
      </c>
      <c r="T576" s="465">
        <f t="shared" si="317"/>
        <v>0</v>
      </c>
    </row>
    <row r="577" hidden="1" spans="1:20">
      <c r="A577" s="287"/>
      <c r="B577" s="287"/>
      <c r="C577" s="294" t="s">
        <v>122</v>
      </c>
      <c r="D577" s="295"/>
      <c r="E577" s="291"/>
      <c r="F577" s="292">
        <v>60.75</v>
      </c>
      <c r="G577" s="292">
        <v>60.75</v>
      </c>
      <c r="H577" s="511" t="e">
        <f t="shared" si="320"/>
        <v>#VALUE!</v>
      </c>
      <c r="I577" s="291"/>
      <c r="J577" s="369"/>
      <c r="K577" s="370"/>
      <c r="L577" s="25"/>
      <c r="M577" s="25"/>
      <c r="N577" s="25"/>
      <c r="O577" s="65"/>
      <c r="P577" s="371"/>
      <c r="Q577" s="591"/>
      <c r="R577" s="25"/>
      <c r="S577" s="25"/>
      <c r="T577" s="465"/>
    </row>
    <row r="578" hidden="1" spans="1:20">
      <c r="A578" s="287"/>
      <c r="B578" s="287"/>
      <c r="C578" s="294" t="s">
        <v>24</v>
      </c>
      <c r="D578" s="295"/>
      <c r="E578" s="291"/>
      <c r="F578" s="292">
        <v>4.5</v>
      </c>
      <c r="G578" s="292">
        <v>4.5</v>
      </c>
      <c r="H578" s="511" t="e">
        <f t="shared" si="320"/>
        <v>#VALUE!</v>
      </c>
      <c r="I578" s="291"/>
      <c r="J578" s="369"/>
      <c r="K578" s="370"/>
      <c r="L578" s="25"/>
      <c r="M578" s="25"/>
      <c r="N578" s="25"/>
      <c r="O578" s="65"/>
      <c r="P578" s="371"/>
      <c r="Q578" s="591"/>
      <c r="R578" s="25"/>
      <c r="S578" s="25"/>
      <c r="T578" s="465"/>
    </row>
    <row r="579" spans="1:20">
      <c r="A579" s="288" t="s">
        <v>123</v>
      </c>
      <c r="B579" s="287"/>
      <c r="C579" s="289" t="s">
        <v>302</v>
      </c>
      <c r="D579" s="290">
        <v>200</v>
      </c>
      <c r="E579" s="291">
        <f>E578</f>
        <v>0</v>
      </c>
      <c r="F579" s="292">
        <v>200</v>
      </c>
      <c r="G579" s="291"/>
      <c r="H579" s="293" t="e">
        <f>#REF!*$E$65/1000</f>
        <v>#REF!</v>
      </c>
      <c r="I579" s="291"/>
      <c r="J579" s="369">
        <v>200</v>
      </c>
      <c r="K579" s="669">
        <v>0.72</v>
      </c>
      <c r="L579" s="121">
        <v>0</v>
      </c>
      <c r="M579" s="121">
        <v>25.25</v>
      </c>
      <c r="N579" s="121">
        <v>85.34</v>
      </c>
      <c r="O579" s="673">
        <v>40</v>
      </c>
      <c r="P579" s="672">
        <v>0.72</v>
      </c>
      <c r="Q579" s="712">
        <v>0</v>
      </c>
      <c r="R579" s="121">
        <v>25.25</v>
      </c>
      <c r="S579" s="121">
        <v>85.34</v>
      </c>
      <c r="T579" s="713">
        <v>40</v>
      </c>
    </row>
    <row r="580" hidden="1" spans="1:20">
      <c r="A580" s="287" t="s">
        <v>55</v>
      </c>
      <c r="B580" s="287"/>
      <c r="C580" s="294" t="s">
        <v>82</v>
      </c>
      <c r="D580" s="295"/>
      <c r="E580" s="291"/>
      <c r="F580" s="292">
        <v>25</v>
      </c>
      <c r="G580" s="291">
        <v>25</v>
      </c>
      <c r="H580" s="293">
        <f t="shared" ref="H580:H582" si="322">F580*$E$48/1000</f>
        <v>0</v>
      </c>
      <c r="I580" s="291"/>
      <c r="J580" s="369"/>
      <c r="K580" s="370"/>
      <c r="L580" s="25"/>
      <c r="M580" s="25"/>
      <c r="N580" s="25"/>
      <c r="O580" s="65"/>
      <c r="P580" s="371"/>
      <c r="Q580" s="591"/>
      <c r="R580" s="25"/>
      <c r="S580" s="25"/>
      <c r="T580" s="465"/>
    </row>
    <row r="581" hidden="1" spans="1:20">
      <c r="A581" s="287" t="s">
        <v>30</v>
      </c>
      <c r="B581" s="287"/>
      <c r="C581" s="294" t="s">
        <v>33</v>
      </c>
      <c r="D581" s="295"/>
      <c r="E581" s="291"/>
      <c r="F581" s="292">
        <v>12</v>
      </c>
      <c r="G581" s="291">
        <v>12</v>
      </c>
      <c r="H581" s="293">
        <f t="shared" si="322"/>
        <v>0</v>
      </c>
      <c r="I581" s="291">
        <f>D579*E579/1000</f>
        <v>0</v>
      </c>
      <c r="J581" s="369"/>
      <c r="K581" s="370"/>
      <c r="L581" s="25"/>
      <c r="M581" s="25"/>
      <c r="N581" s="25"/>
      <c r="O581" s="65"/>
      <c r="P581" s="371"/>
      <c r="Q581" s="591"/>
      <c r="R581" s="25"/>
      <c r="S581" s="25"/>
      <c r="T581" s="465"/>
    </row>
    <row r="582" hidden="1" spans="1:20">
      <c r="A582" s="287"/>
      <c r="B582" s="287"/>
      <c r="C582" s="294" t="s">
        <v>25</v>
      </c>
      <c r="D582" s="295"/>
      <c r="E582" s="291"/>
      <c r="F582" s="292">
        <v>200</v>
      </c>
      <c r="G582" s="291">
        <v>200</v>
      </c>
      <c r="H582" s="293">
        <f t="shared" si="322"/>
        <v>0</v>
      </c>
      <c r="I582" s="291" t="s">
        <v>32</v>
      </c>
      <c r="J582" s="369"/>
      <c r="K582" s="370"/>
      <c r="L582" s="25"/>
      <c r="M582" s="25"/>
      <c r="N582" s="25"/>
      <c r="O582" s="65"/>
      <c r="P582" s="371"/>
      <c r="Q582" s="591"/>
      <c r="R582" s="25"/>
      <c r="S582" s="25"/>
      <c r="T582" s="465"/>
    </row>
    <row r="583" spans="1:20">
      <c r="A583" s="287" t="s">
        <v>42</v>
      </c>
      <c r="B583" s="287"/>
      <c r="C583" s="289" t="s">
        <v>84</v>
      </c>
      <c r="D583" s="295">
        <v>40</v>
      </c>
      <c r="E583" s="291"/>
      <c r="F583" s="292">
        <v>50</v>
      </c>
      <c r="G583" s="291">
        <v>50</v>
      </c>
      <c r="H583" s="293" t="e">
        <f t="shared" ref="H583:H584" si="323">F583*$E$5/1000</f>
        <v>#REF!</v>
      </c>
      <c r="I583" s="291"/>
      <c r="J583" s="369">
        <v>60</v>
      </c>
      <c r="K583" s="370">
        <v>2.8</v>
      </c>
      <c r="L583" s="25">
        <v>0.51</v>
      </c>
      <c r="M583" s="25">
        <v>6.5</v>
      </c>
      <c r="N583" s="25">
        <v>90</v>
      </c>
      <c r="O583" s="65">
        <v>0</v>
      </c>
      <c r="P583" s="548">
        <f>K583*1.7</f>
        <v>4.76</v>
      </c>
      <c r="Q583" s="600">
        <f t="shared" ref="Q583:Q584" si="324">L583*1.7</f>
        <v>0.867</v>
      </c>
      <c r="R583" s="601">
        <f t="shared" ref="R583:R584" si="325">M583*1.7</f>
        <v>11.05</v>
      </c>
      <c r="S583" s="601">
        <f t="shared" ref="S583:S584" si="326">N583*1.7</f>
        <v>153</v>
      </c>
      <c r="T583" s="604">
        <f t="shared" ref="T583:T584" si="327">O583*1.7</f>
        <v>0</v>
      </c>
    </row>
    <row r="584" ht="15.75" spans="1:20">
      <c r="A584" s="300" t="s">
        <v>42</v>
      </c>
      <c r="B584" s="300"/>
      <c r="C584" s="301" t="s">
        <v>37</v>
      </c>
      <c r="D584" s="331">
        <v>20</v>
      </c>
      <c r="E584" s="332"/>
      <c r="F584" s="303">
        <v>50</v>
      </c>
      <c r="G584" s="332">
        <v>50</v>
      </c>
      <c r="H584" s="333" t="e">
        <f t="shared" si="323"/>
        <v>#REF!</v>
      </c>
      <c r="I584" s="414"/>
      <c r="J584" s="415">
        <v>30</v>
      </c>
      <c r="K584" s="388">
        <v>4.1</v>
      </c>
      <c r="L584" s="389">
        <v>0.7</v>
      </c>
      <c r="M584" s="389">
        <v>4.6</v>
      </c>
      <c r="N584" s="389">
        <v>97.5</v>
      </c>
      <c r="O584" s="390">
        <v>0</v>
      </c>
      <c r="P584" s="1026">
        <f>K584*1.7</f>
        <v>6.97</v>
      </c>
      <c r="Q584" s="1053">
        <f t="shared" si="324"/>
        <v>1.19</v>
      </c>
      <c r="R584" s="884">
        <f t="shared" si="325"/>
        <v>7.82</v>
      </c>
      <c r="S584" s="884">
        <f t="shared" si="326"/>
        <v>165.75</v>
      </c>
      <c r="T584" s="885">
        <f t="shared" si="327"/>
        <v>0</v>
      </c>
    </row>
    <row r="585" ht="15.75" spans="1:20">
      <c r="A585" s="305"/>
      <c r="B585" s="305"/>
      <c r="C585" s="334" t="s">
        <v>47</v>
      </c>
      <c r="D585" s="335"/>
      <c r="E585" s="308"/>
      <c r="F585" s="307"/>
      <c r="G585" s="308"/>
      <c r="H585" s="309"/>
      <c r="I585" s="420"/>
      <c r="J585" s="539"/>
      <c r="K585" s="557">
        <f t="shared" ref="K585:T585" si="328">SUM(K549:K584)</f>
        <v>34.4</v>
      </c>
      <c r="L585" s="557">
        <f t="shared" si="328"/>
        <v>25.73</v>
      </c>
      <c r="M585" s="557">
        <f t="shared" si="328"/>
        <v>84.41</v>
      </c>
      <c r="N585" s="557">
        <f t="shared" si="328"/>
        <v>903.54</v>
      </c>
      <c r="O585" s="1131">
        <f t="shared" si="328"/>
        <v>51.802</v>
      </c>
      <c r="P585" s="1132">
        <f t="shared" si="328"/>
        <v>57.976</v>
      </c>
      <c r="Q585" s="1184">
        <f t="shared" si="328"/>
        <v>43.741</v>
      </c>
      <c r="R585" s="1185">
        <f t="shared" si="328"/>
        <v>125.822</v>
      </c>
      <c r="S585" s="1185">
        <f t="shared" si="328"/>
        <v>1494.03</v>
      </c>
      <c r="T585" s="1132">
        <f t="shared" si="328"/>
        <v>60.0634</v>
      </c>
    </row>
    <row r="586" spans="1:20">
      <c r="A586" s="314"/>
      <c r="B586" s="512" t="s">
        <v>85</v>
      </c>
      <c r="C586" s="513"/>
      <c r="D586" s="514"/>
      <c r="E586" s="317"/>
      <c r="F586" s="318"/>
      <c r="G586" s="317"/>
      <c r="H586" s="319"/>
      <c r="I586" s="562"/>
      <c r="J586" s="563"/>
      <c r="K586" s="1030"/>
      <c r="L586" s="1031"/>
      <c r="M586" s="1031"/>
      <c r="N586" s="1031"/>
      <c r="O586" s="1032"/>
      <c r="P586" s="1033"/>
      <c r="Q586" s="1056"/>
      <c r="R586" s="1057"/>
      <c r="S586" s="1057"/>
      <c r="T586" s="1058"/>
    </row>
    <row r="587" spans="1:20">
      <c r="A587" s="287"/>
      <c r="B587" s="287"/>
      <c r="C587" s="289" t="s">
        <v>125</v>
      </c>
      <c r="D587" s="297">
        <v>200</v>
      </c>
      <c r="E587" s="291"/>
      <c r="F587" s="292"/>
      <c r="G587" s="291"/>
      <c r="H587" s="293"/>
      <c r="I587" s="568"/>
      <c r="J587" s="569">
        <v>200</v>
      </c>
      <c r="K587" s="370">
        <v>1</v>
      </c>
      <c r="L587" s="25">
        <v>0</v>
      </c>
      <c r="M587" s="25">
        <v>27.4</v>
      </c>
      <c r="N587" s="25">
        <v>112</v>
      </c>
      <c r="O587" s="65">
        <v>2.8</v>
      </c>
      <c r="P587" s="370">
        <v>1</v>
      </c>
      <c r="Q587" s="25">
        <v>0</v>
      </c>
      <c r="R587" s="25">
        <v>27.4</v>
      </c>
      <c r="S587" s="25">
        <v>112</v>
      </c>
      <c r="T587" s="65">
        <v>2.8</v>
      </c>
    </row>
    <row r="588" ht="15.75" spans="1:20">
      <c r="A588" s="300"/>
      <c r="B588" s="300"/>
      <c r="C588" s="301" t="s">
        <v>303</v>
      </c>
      <c r="D588" s="331">
        <v>80</v>
      </c>
      <c r="E588" s="332"/>
      <c r="F588" s="303"/>
      <c r="G588" s="332"/>
      <c r="H588" s="333"/>
      <c r="I588" s="414"/>
      <c r="J588" s="1034">
        <v>80</v>
      </c>
      <c r="K588" s="1133">
        <v>4.26</v>
      </c>
      <c r="L588" s="1134">
        <v>2.39</v>
      </c>
      <c r="M588" s="25">
        <v>34.8</v>
      </c>
      <c r="N588" s="1134">
        <v>140</v>
      </c>
      <c r="O588" s="1135">
        <v>0.16</v>
      </c>
      <c r="P588" s="1136">
        <v>4.26</v>
      </c>
      <c r="Q588" s="1186">
        <v>2.39</v>
      </c>
      <c r="R588" s="25">
        <v>34.8</v>
      </c>
      <c r="S588" s="1134">
        <v>140</v>
      </c>
      <c r="T588" s="1187">
        <v>0.16</v>
      </c>
    </row>
    <row r="589" ht="15.75" spans="1:20">
      <c r="A589" s="305"/>
      <c r="B589" s="305"/>
      <c r="C589" s="334" t="s">
        <v>47</v>
      </c>
      <c r="D589" s="335"/>
      <c r="E589" s="308"/>
      <c r="F589" s="307"/>
      <c r="G589" s="308"/>
      <c r="H589" s="309"/>
      <c r="I589" s="420"/>
      <c r="J589" s="421"/>
      <c r="K589" s="557">
        <f>SUM(K587:K588)</f>
        <v>5.26</v>
      </c>
      <c r="L589" s="557">
        <f t="shared" ref="L589:T589" si="329">SUM(L587:L588)</f>
        <v>2.39</v>
      </c>
      <c r="M589" s="1137">
        <f t="shared" si="329"/>
        <v>62.2</v>
      </c>
      <c r="N589" s="1137">
        <f t="shared" si="329"/>
        <v>252</v>
      </c>
      <c r="O589" s="1138">
        <f t="shared" si="329"/>
        <v>2.96</v>
      </c>
      <c r="P589" s="561">
        <f t="shared" si="329"/>
        <v>5.26</v>
      </c>
      <c r="Q589" s="610">
        <f t="shared" si="329"/>
        <v>2.39</v>
      </c>
      <c r="R589" s="1137">
        <f t="shared" si="329"/>
        <v>62.2</v>
      </c>
      <c r="S589" s="557">
        <f t="shared" si="329"/>
        <v>252</v>
      </c>
      <c r="T589" s="1188">
        <f t="shared" si="329"/>
        <v>2.96</v>
      </c>
    </row>
    <row r="590" ht="15.75" spans="1:20">
      <c r="A590" s="342"/>
      <c r="B590" s="342"/>
      <c r="C590" s="850" t="s">
        <v>304</v>
      </c>
      <c r="D590" s="1099"/>
      <c r="E590" s="345"/>
      <c r="F590" s="345"/>
      <c r="G590" s="345"/>
      <c r="H590" s="853"/>
      <c r="I590" s="345"/>
      <c r="J590" s="438"/>
      <c r="K590" s="812">
        <f t="shared" ref="K590:T590" si="330">K589+K585+K547</f>
        <v>63.56</v>
      </c>
      <c r="L590" s="812">
        <f t="shared" si="330"/>
        <v>40.62</v>
      </c>
      <c r="M590" s="812">
        <f t="shared" si="330"/>
        <v>211.61</v>
      </c>
      <c r="N590" s="812">
        <f t="shared" si="330"/>
        <v>1595.54</v>
      </c>
      <c r="O590" s="813">
        <f t="shared" si="330"/>
        <v>77.802</v>
      </c>
      <c r="P590" s="814">
        <f t="shared" si="330"/>
        <v>96.386</v>
      </c>
      <c r="Q590" s="844">
        <f t="shared" si="330"/>
        <v>62.581</v>
      </c>
      <c r="R590" s="812">
        <f t="shared" si="330"/>
        <v>259.522</v>
      </c>
      <c r="S590" s="812">
        <f t="shared" si="330"/>
        <v>2260.03</v>
      </c>
      <c r="T590" s="814">
        <f t="shared" si="330"/>
        <v>86.1334</v>
      </c>
    </row>
    <row r="591" ht="18.75" hidden="1" spans="1:20">
      <c r="A591" s="645"/>
      <c r="B591" s="645"/>
      <c r="C591" s="646"/>
      <c r="D591" s="647" t="s">
        <v>305</v>
      </c>
      <c r="E591" s="648"/>
      <c r="F591" s="648"/>
      <c r="G591" s="648"/>
      <c r="H591" s="649"/>
      <c r="I591" s="648"/>
      <c r="J591" s="694"/>
      <c r="K591" s="695"/>
      <c r="L591" s="696"/>
      <c r="M591" s="696"/>
      <c r="N591" s="696"/>
      <c r="O591" s="697"/>
      <c r="P591" s="698"/>
      <c r="Q591" s="621"/>
      <c r="R591" s="622"/>
      <c r="S591" s="622"/>
      <c r="T591" s="623"/>
    </row>
    <row r="592" ht="33.75" hidden="1" customHeight="1" spans="1:20">
      <c r="A592" s="522" t="s">
        <v>2</v>
      </c>
      <c r="B592" s="523" t="s">
        <v>3</v>
      </c>
      <c r="C592" s="1077" t="s">
        <v>4</v>
      </c>
      <c r="D592" s="284" t="s">
        <v>17</v>
      </c>
      <c r="E592" s="525" t="s">
        <v>6</v>
      </c>
      <c r="F592" s="525" t="s">
        <v>7</v>
      </c>
      <c r="G592" s="525" t="s">
        <v>8</v>
      </c>
      <c r="H592" s="650" t="s">
        <v>9</v>
      </c>
      <c r="I592" s="525"/>
      <c r="J592" s="284" t="s">
        <v>17</v>
      </c>
      <c r="K592" s="586" t="s">
        <v>11</v>
      </c>
      <c r="L592" s="15" t="s">
        <v>12</v>
      </c>
      <c r="M592" s="15" t="s">
        <v>13</v>
      </c>
      <c r="N592" s="59" t="s">
        <v>14</v>
      </c>
      <c r="O592" s="60" t="s">
        <v>15</v>
      </c>
      <c r="P592" s="524" t="s">
        <v>11</v>
      </c>
      <c r="Q592" s="624" t="s">
        <v>12</v>
      </c>
      <c r="R592" s="15" t="s">
        <v>13</v>
      </c>
      <c r="S592" s="59" t="s">
        <v>14</v>
      </c>
      <c r="T592" s="625" t="s">
        <v>15</v>
      </c>
    </row>
    <row r="593" hidden="1" spans="1:20">
      <c r="A593" s="281"/>
      <c r="B593" s="282" t="s">
        <v>16</v>
      </c>
      <c r="C593" s="1100"/>
      <c r="D593" s="1101"/>
      <c r="E593" s="285"/>
      <c r="F593" s="285"/>
      <c r="G593" s="285"/>
      <c r="H593" s="286"/>
      <c r="I593" s="285"/>
      <c r="J593" s="1139"/>
      <c r="K593" s="367"/>
      <c r="L593" s="21"/>
      <c r="M593" s="21"/>
      <c r="N593" s="62"/>
      <c r="O593" s="63"/>
      <c r="P593" s="1140"/>
      <c r="Q593" s="624"/>
      <c r="R593" s="15"/>
      <c r="S593" s="59"/>
      <c r="T593" s="625"/>
    </row>
    <row r="594" hidden="1" spans="1:20">
      <c r="A594" s="288" t="s">
        <v>91</v>
      </c>
      <c r="B594" s="288"/>
      <c r="C594" s="289" t="s">
        <v>218</v>
      </c>
      <c r="D594" s="290">
        <v>150</v>
      </c>
      <c r="E594" s="291" t="e">
        <f>#REF!</f>
        <v>#REF!</v>
      </c>
      <c r="F594" s="292"/>
      <c r="G594" s="291"/>
      <c r="H594" s="293"/>
      <c r="I594" s="291"/>
      <c r="J594" s="369">
        <v>180</v>
      </c>
      <c r="K594" s="370">
        <v>4.3</v>
      </c>
      <c r="L594" s="25">
        <v>6</v>
      </c>
      <c r="M594" s="25">
        <v>45.7</v>
      </c>
      <c r="N594" s="25">
        <v>286</v>
      </c>
      <c r="O594" s="65">
        <v>0.65</v>
      </c>
      <c r="P594" s="371">
        <f>K594*1.5</f>
        <v>6.45</v>
      </c>
      <c r="Q594" s="591">
        <f t="shared" ref="Q594:T594" si="331">L594*1.5</f>
        <v>9</v>
      </c>
      <c r="R594" s="25">
        <f t="shared" si="331"/>
        <v>68.55</v>
      </c>
      <c r="S594" s="25">
        <f t="shared" si="331"/>
        <v>429</v>
      </c>
      <c r="T594" s="465">
        <f t="shared" si="331"/>
        <v>0.975</v>
      </c>
    </row>
    <row r="595" hidden="1" spans="1:20">
      <c r="A595" s="288" t="s">
        <v>94</v>
      </c>
      <c r="B595" s="288"/>
      <c r="C595" s="289" t="s">
        <v>95</v>
      </c>
      <c r="D595" s="295">
        <v>200</v>
      </c>
      <c r="E595" s="291">
        <f>E591</f>
        <v>0</v>
      </c>
      <c r="F595" s="291"/>
      <c r="G595" s="291"/>
      <c r="H595" s="291">
        <f t="shared" ref="H595" si="332">F595*$E$4/1000</f>
        <v>0</v>
      </c>
      <c r="I595" s="291"/>
      <c r="J595" s="369">
        <v>200</v>
      </c>
      <c r="K595" s="409">
        <v>4.9</v>
      </c>
      <c r="L595" s="412">
        <v>3</v>
      </c>
      <c r="M595" s="412">
        <v>32.5</v>
      </c>
      <c r="N595" s="412">
        <v>190</v>
      </c>
      <c r="O595" s="413">
        <v>1.59</v>
      </c>
      <c r="P595" s="410">
        <f>K595</f>
        <v>4.9</v>
      </c>
      <c r="Q595" s="486">
        <f t="shared" ref="Q595:T595" si="333">L595</f>
        <v>3</v>
      </c>
      <c r="R595" s="412">
        <f t="shared" si="333"/>
        <v>32.5</v>
      </c>
      <c r="S595" s="412">
        <f t="shared" si="333"/>
        <v>190</v>
      </c>
      <c r="T595" s="626">
        <f t="shared" si="333"/>
        <v>1.59</v>
      </c>
    </row>
    <row r="596" hidden="1" spans="1:20">
      <c r="A596" s="287" t="s">
        <v>34</v>
      </c>
      <c r="B596" s="287"/>
      <c r="C596" s="289" t="s">
        <v>35</v>
      </c>
      <c r="D596" s="290" t="s">
        <v>40</v>
      </c>
      <c r="E596" s="291"/>
      <c r="F596" s="291"/>
      <c r="G596" s="291"/>
      <c r="H596" s="293" t="e">
        <f t="shared" ref="H596" si="334">F596*$E$5/1000</f>
        <v>#REF!</v>
      </c>
      <c r="I596" s="291"/>
      <c r="J596" s="369" t="s">
        <v>40</v>
      </c>
      <c r="K596" s="370">
        <v>1.6</v>
      </c>
      <c r="L596" s="25">
        <v>17.12</v>
      </c>
      <c r="M596" s="25">
        <v>10.52</v>
      </c>
      <c r="N596" s="25">
        <v>202.52</v>
      </c>
      <c r="O596" s="65">
        <v>0</v>
      </c>
      <c r="P596" s="371">
        <v>1.6</v>
      </c>
      <c r="Q596" s="591">
        <v>17.12</v>
      </c>
      <c r="R596" s="25">
        <v>10.52</v>
      </c>
      <c r="S596" s="25">
        <v>202.52</v>
      </c>
      <c r="T596" s="465">
        <v>0</v>
      </c>
    </row>
    <row r="597" hidden="1" spans="1:20">
      <c r="A597" s="287" t="s">
        <v>42</v>
      </c>
      <c r="B597" s="287"/>
      <c r="C597" s="289" t="s">
        <v>37</v>
      </c>
      <c r="D597" s="295">
        <v>30</v>
      </c>
      <c r="E597" s="291"/>
      <c r="F597" s="292">
        <v>20</v>
      </c>
      <c r="G597" s="291">
        <v>20</v>
      </c>
      <c r="H597" s="293" t="e">
        <f>F597*#REF!/1000</f>
        <v>#REF!</v>
      </c>
      <c r="I597" s="291"/>
      <c r="J597" s="369">
        <v>40</v>
      </c>
      <c r="K597" s="385">
        <v>2</v>
      </c>
      <c r="L597" s="69">
        <v>0.35</v>
      </c>
      <c r="M597" s="69">
        <v>0.33</v>
      </c>
      <c r="N597" s="69">
        <v>48.75</v>
      </c>
      <c r="O597" s="70"/>
      <c r="P597" s="386">
        <f>K597*1.5</f>
        <v>3</v>
      </c>
      <c r="Q597" s="472">
        <f>L597*1.5</f>
        <v>0.525</v>
      </c>
      <c r="R597" s="473">
        <f>M597*1.5</f>
        <v>0.495</v>
      </c>
      <c r="S597" s="473">
        <f>N597*1.5</f>
        <v>73.125</v>
      </c>
      <c r="T597" s="474">
        <f>O597*1.5</f>
        <v>0</v>
      </c>
    </row>
    <row r="598" ht="15.75" hidden="1" spans="1:20">
      <c r="A598" s="300" t="s">
        <v>43</v>
      </c>
      <c r="B598" s="300"/>
      <c r="C598" s="1078" t="s">
        <v>306</v>
      </c>
      <c r="D598" s="302" t="s">
        <v>46</v>
      </c>
      <c r="E598" s="303" t="s">
        <v>46</v>
      </c>
      <c r="F598" s="303" t="s">
        <v>46</v>
      </c>
      <c r="G598" s="303" t="s">
        <v>46</v>
      </c>
      <c r="H598" s="303" t="s">
        <v>46</v>
      </c>
      <c r="I598" s="303" t="s">
        <v>46</v>
      </c>
      <c r="J598" s="387" t="s">
        <v>46</v>
      </c>
      <c r="K598" s="388">
        <v>0.4</v>
      </c>
      <c r="L598" s="389">
        <v>0.4</v>
      </c>
      <c r="M598" s="389">
        <v>9.8</v>
      </c>
      <c r="N598" s="389">
        <v>44</v>
      </c>
      <c r="O598" s="390">
        <v>22.02</v>
      </c>
      <c r="P598" s="674">
        <v>0.4</v>
      </c>
      <c r="Q598" s="715">
        <v>0.4</v>
      </c>
      <c r="R598" s="716">
        <v>9.8</v>
      </c>
      <c r="S598" s="716">
        <v>44</v>
      </c>
      <c r="T598" s="609">
        <v>22.02</v>
      </c>
    </row>
    <row r="599" ht="15.75" hidden="1" spans="1:20">
      <c r="A599" s="305"/>
      <c r="B599" s="305"/>
      <c r="C599" s="334" t="s">
        <v>47</v>
      </c>
      <c r="D599" s="341"/>
      <c r="E599" s="308"/>
      <c r="F599" s="307"/>
      <c r="G599" s="308"/>
      <c r="H599" s="309" t="e">
        <f t="shared" ref="H599:H605" si="335">F599*$E$5/1000</f>
        <v>#REF!</v>
      </c>
      <c r="I599" s="308"/>
      <c r="J599" s="539"/>
      <c r="K599" s="1141">
        <f t="shared" ref="K599:T599" si="336">SUM(K594:K598)</f>
        <v>13.2</v>
      </c>
      <c r="L599" s="1142">
        <f t="shared" si="336"/>
        <v>26.87</v>
      </c>
      <c r="M599" s="787">
        <f t="shared" si="336"/>
        <v>98.85</v>
      </c>
      <c r="N599" s="787">
        <f t="shared" si="336"/>
        <v>771.27</v>
      </c>
      <c r="O599" s="788">
        <f t="shared" si="336"/>
        <v>24.26</v>
      </c>
      <c r="P599" s="789">
        <f t="shared" si="336"/>
        <v>16.35</v>
      </c>
      <c r="Q599" s="824">
        <f t="shared" si="336"/>
        <v>30.045</v>
      </c>
      <c r="R599" s="825">
        <f t="shared" si="336"/>
        <v>121.865</v>
      </c>
      <c r="S599" s="825">
        <f t="shared" si="336"/>
        <v>938.645</v>
      </c>
      <c r="T599" s="1189">
        <f t="shared" si="336"/>
        <v>24.585</v>
      </c>
    </row>
    <row r="600" hidden="1" spans="1:20">
      <c r="A600" s="281"/>
      <c r="B600" s="508" t="s">
        <v>48</v>
      </c>
      <c r="C600" s="509"/>
      <c r="D600" s="316"/>
      <c r="E600" s="317"/>
      <c r="F600" s="318"/>
      <c r="G600" s="317"/>
      <c r="H600" s="319" t="e">
        <f t="shared" si="335"/>
        <v>#REF!</v>
      </c>
      <c r="I600" s="317"/>
      <c r="J600" s="396"/>
      <c r="K600" s="544"/>
      <c r="L600" s="545"/>
      <c r="M600" s="545"/>
      <c r="N600" s="545"/>
      <c r="O600" s="666"/>
      <c r="P600" s="547"/>
      <c r="Q600" s="597"/>
      <c r="R600" s="598"/>
      <c r="S600" s="598"/>
      <c r="T600" s="708"/>
    </row>
    <row r="601" hidden="1" spans="1:20">
      <c r="A601" s="287" t="s">
        <v>49</v>
      </c>
      <c r="B601" s="1102"/>
      <c r="C601" s="289" t="s">
        <v>108</v>
      </c>
      <c r="D601" s="295">
        <v>60</v>
      </c>
      <c r="E601" s="291"/>
      <c r="F601" s="292"/>
      <c r="G601" s="291"/>
      <c r="H601" s="293" t="e">
        <f t="shared" si="335"/>
        <v>#REF!</v>
      </c>
      <c r="I601" s="291"/>
      <c r="J601" s="369">
        <v>100</v>
      </c>
      <c r="K601" s="370">
        <v>0.48</v>
      </c>
      <c r="L601" s="25">
        <v>0.12</v>
      </c>
      <c r="M601" s="25">
        <v>1.56</v>
      </c>
      <c r="N601" s="25">
        <v>8.4</v>
      </c>
      <c r="O601" s="65">
        <v>2.94</v>
      </c>
      <c r="P601" s="548">
        <f>K601*1.7</f>
        <v>0.816</v>
      </c>
      <c r="Q601" s="600">
        <f t="shared" ref="Q601:T601" si="337">L601*1.7</f>
        <v>0.204</v>
      </c>
      <c r="R601" s="601">
        <f t="shared" si="337"/>
        <v>2.652</v>
      </c>
      <c r="S601" s="601">
        <f t="shared" si="337"/>
        <v>14.28</v>
      </c>
      <c r="T601" s="604">
        <f t="shared" si="337"/>
        <v>4.998</v>
      </c>
    </row>
    <row r="602" ht="15.75" hidden="1" spans="1:20">
      <c r="A602" s="215" t="s">
        <v>104</v>
      </c>
      <c r="B602" s="1103"/>
      <c r="C602" s="1104" t="s">
        <v>105</v>
      </c>
      <c r="D602" s="986">
        <v>200</v>
      </c>
      <c r="E602" s="298">
        <f>E599</f>
        <v>0</v>
      </c>
      <c r="F602" s="298"/>
      <c r="G602" s="298"/>
      <c r="H602" s="1105" t="e">
        <f t="shared" ref="H602" si="338">F602*$D$4/1000</f>
        <v>#VALUE!</v>
      </c>
      <c r="I602" s="298"/>
      <c r="J602" s="298">
        <v>250</v>
      </c>
      <c r="K602" s="25">
        <v>2</v>
      </c>
      <c r="L602" s="25">
        <v>3.6</v>
      </c>
      <c r="M602" s="25">
        <v>10.2</v>
      </c>
      <c r="N602" s="25">
        <v>184</v>
      </c>
      <c r="O602" s="65">
        <v>9.39</v>
      </c>
      <c r="P602" s="548">
        <f>K602*1.5</f>
        <v>3</v>
      </c>
      <c r="Q602" s="548">
        <f t="shared" ref="Q602:T602" si="339">L602*1.5</f>
        <v>5.4</v>
      </c>
      <c r="R602" s="548">
        <f t="shared" si="339"/>
        <v>15.3</v>
      </c>
      <c r="S602" s="548">
        <f t="shared" si="339"/>
        <v>276</v>
      </c>
      <c r="T602" s="548">
        <f t="shared" si="339"/>
        <v>14.085</v>
      </c>
    </row>
    <row r="603" ht="15.75" hidden="1" spans="1:20">
      <c r="A603" s="287" t="s">
        <v>66</v>
      </c>
      <c r="B603" s="1106"/>
      <c r="C603" s="289" t="s">
        <v>67</v>
      </c>
      <c r="D603" s="295">
        <v>100</v>
      </c>
      <c r="E603" s="291"/>
      <c r="F603" s="292"/>
      <c r="G603" s="291"/>
      <c r="H603" s="293" t="e">
        <f t="shared" si="335"/>
        <v>#REF!</v>
      </c>
      <c r="I603" s="291"/>
      <c r="J603" s="369">
        <v>100</v>
      </c>
      <c r="K603" s="409">
        <v>15</v>
      </c>
      <c r="L603" s="402">
        <v>13</v>
      </c>
      <c r="M603" s="402">
        <v>12</v>
      </c>
      <c r="N603" s="402">
        <v>323</v>
      </c>
      <c r="O603" s="403">
        <v>0</v>
      </c>
      <c r="P603" s="410">
        <f>K603</f>
        <v>15</v>
      </c>
      <c r="Q603" s="410">
        <f t="shared" ref="Q603" si="340">L603</f>
        <v>13</v>
      </c>
      <c r="R603" s="410">
        <f t="shared" ref="R603" si="341">M603</f>
        <v>12</v>
      </c>
      <c r="S603" s="410">
        <f t="shared" ref="S603" si="342">N603</f>
        <v>323</v>
      </c>
      <c r="T603" s="410">
        <f t="shared" ref="T603" si="343">O603</f>
        <v>0</v>
      </c>
    </row>
    <row r="604" ht="15.75" hidden="1" spans="1:20">
      <c r="A604" s="1107" t="s">
        <v>76</v>
      </c>
      <c r="B604" s="1108"/>
      <c r="C604" s="529" t="s">
        <v>77</v>
      </c>
      <c r="D604" s="530">
        <v>150</v>
      </c>
      <c r="E604" s="531"/>
      <c r="F604" s="532"/>
      <c r="G604" s="531"/>
      <c r="H604" s="628" t="e">
        <f t="shared" si="335"/>
        <v>#REF!</v>
      </c>
      <c r="I604" s="531"/>
      <c r="J604" s="588">
        <v>180</v>
      </c>
      <c r="K604" s="409">
        <v>6.15</v>
      </c>
      <c r="L604" s="412">
        <v>5.55</v>
      </c>
      <c r="M604" s="412">
        <v>18</v>
      </c>
      <c r="N604" s="412">
        <v>147</v>
      </c>
      <c r="O604" s="413">
        <v>0</v>
      </c>
      <c r="P604" s="933">
        <f>K604*1.2</f>
        <v>7.38</v>
      </c>
      <c r="Q604" s="933">
        <f t="shared" ref="Q604:S604" si="344">L604*1.2</f>
        <v>6.66</v>
      </c>
      <c r="R604" s="933">
        <f t="shared" si="344"/>
        <v>21.6</v>
      </c>
      <c r="S604" s="933">
        <f t="shared" si="344"/>
        <v>176.4</v>
      </c>
      <c r="T604" s="1190">
        <f t="shared" ref="T604" si="345">O604*1.6</f>
        <v>0</v>
      </c>
    </row>
    <row r="605" hidden="1" spans="1:20">
      <c r="A605" s="287" t="s">
        <v>80</v>
      </c>
      <c r="B605" s="314"/>
      <c r="C605" s="315" t="s">
        <v>81</v>
      </c>
      <c r="D605" s="652">
        <v>200</v>
      </c>
      <c r="E605" s="393"/>
      <c r="F605" s="735"/>
      <c r="G605" s="393"/>
      <c r="H605" s="734" t="e">
        <f t="shared" si="335"/>
        <v>#REF!</v>
      </c>
      <c r="I605" s="393"/>
      <c r="J605" s="699">
        <v>200</v>
      </c>
      <c r="K605" s="401">
        <v>0.6</v>
      </c>
      <c r="L605" s="402">
        <v>0.2</v>
      </c>
      <c r="M605" s="402">
        <v>26.6</v>
      </c>
      <c r="N605" s="402">
        <v>110</v>
      </c>
      <c r="O605" s="403">
        <v>0.73</v>
      </c>
      <c r="P605" s="404">
        <v>0.6</v>
      </c>
      <c r="Q605" s="478">
        <v>0.2</v>
      </c>
      <c r="R605" s="402">
        <v>26.6</v>
      </c>
      <c r="S605" s="402">
        <v>110</v>
      </c>
      <c r="T605" s="479">
        <v>0.73</v>
      </c>
    </row>
    <row r="606" hidden="1" spans="1:20">
      <c r="A606" s="287" t="s">
        <v>42</v>
      </c>
      <c r="B606" s="287"/>
      <c r="C606" s="315" t="s">
        <v>84</v>
      </c>
      <c r="D606" s="652">
        <v>40</v>
      </c>
      <c r="E606" s="393"/>
      <c r="F606" s="735">
        <v>50</v>
      </c>
      <c r="G606" s="393">
        <v>50</v>
      </c>
      <c r="H606" s="734" t="e">
        <f t="shared" ref="H606:H608" si="346">F606*$E$5/1000</f>
        <v>#REF!</v>
      </c>
      <c r="I606" s="393"/>
      <c r="J606" s="699">
        <v>60</v>
      </c>
      <c r="K606" s="401">
        <v>2.8</v>
      </c>
      <c r="L606" s="402">
        <v>0.51</v>
      </c>
      <c r="M606" s="402">
        <v>6.5</v>
      </c>
      <c r="N606" s="402">
        <v>90</v>
      </c>
      <c r="O606" s="403">
        <v>0</v>
      </c>
      <c r="P606" s="411">
        <f>K606*1.7</f>
        <v>4.76</v>
      </c>
      <c r="Q606" s="484">
        <f t="shared" ref="Q606:Q607" si="347">L606*1.7</f>
        <v>0.867</v>
      </c>
      <c r="R606" s="485">
        <f t="shared" ref="R606:R607" si="348">M606*1.7</f>
        <v>11.05</v>
      </c>
      <c r="S606" s="485">
        <f t="shared" ref="S606:S607" si="349">N606*1.7</f>
        <v>153</v>
      </c>
      <c r="T606" s="830">
        <f t="shared" ref="T606:T607" si="350">O606*1.7</f>
        <v>0</v>
      </c>
    </row>
    <row r="607" ht="15.75" hidden="1" spans="1:20">
      <c r="A607" s="287" t="s">
        <v>42</v>
      </c>
      <c r="B607" s="287"/>
      <c r="C607" s="315" t="s">
        <v>37</v>
      </c>
      <c r="D607" s="627">
        <v>20</v>
      </c>
      <c r="E607" s="393"/>
      <c r="F607" s="735">
        <v>50</v>
      </c>
      <c r="G607" s="393">
        <v>50</v>
      </c>
      <c r="H607" s="734" t="e">
        <f t="shared" si="346"/>
        <v>#REF!</v>
      </c>
      <c r="I607" s="939"/>
      <c r="J607" s="699">
        <v>30</v>
      </c>
      <c r="K607" s="780">
        <v>4.1</v>
      </c>
      <c r="L607" s="781">
        <v>0.7</v>
      </c>
      <c r="M607" s="417">
        <v>4.6</v>
      </c>
      <c r="N607" s="781">
        <v>97.5</v>
      </c>
      <c r="O607" s="782">
        <v>0</v>
      </c>
      <c r="P607" s="1143">
        <f>K607*1.7</f>
        <v>6.97</v>
      </c>
      <c r="Q607" s="1191">
        <f t="shared" si="347"/>
        <v>1.19</v>
      </c>
      <c r="R607" s="1192">
        <f t="shared" si="348"/>
        <v>7.82</v>
      </c>
      <c r="S607" s="1192">
        <f t="shared" si="349"/>
        <v>165.75</v>
      </c>
      <c r="T607" s="966">
        <f t="shared" si="350"/>
        <v>0</v>
      </c>
    </row>
    <row r="608" ht="15.75" hidden="1" spans="1:20">
      <c r="A608" s="305"/>
      <c r="B608" s="305"/>
      <c r="C608" s="630" t="s">
        <v>47</v>
      </c>
      <c r="D608" s="631"/>
      <c r="E608" s="435"/>
      <c r="F608" s="737"/>
      <c r="G608" s="435"/>
      <c r="H608" s="759" t="e">
        <f t="shared" si="346"/>
        <v>#REF!</v>
      </c>
      <c r="I608" s="935"/>
      <c r="J608" s="936"/>
      <c r="K608" s="1144">
        <f t="shared" ref="K608:T608" si="351">SUM(K601:K607)</f>
        <v>31.13</v>
      </c>
      <c r="L608" s="1144">
        <f t="shared" si="351"/>
        <v>23.68</v>
      </c>
      <c r="M608" s="1144">
        <f t="shared" si="351"/>
        <v>79.46</v>
      </c>
      <c r="N608" s="1144">
        <f t="shared" si="351"/>
        <v>959.9</v>
      </c>
      <c r="O608" s="1145">
        <f t="shared" si="351"/>
        <v>13.06</v>
      </c>
      <c r="P608" s="1146">
        <f t="shared" si="351"/>
        <v>38.526</v>
      </c>
      <c r="Q608" s="1193">
        <f t="shared" si="351"/>
        <v>27.521</v>
      </c>
      <c r="R608" s="1144">
        <f t="shared" si="351"/>
        <v>97.022</v>
      </c>
      <c r="S608" s="1144">
        <f t="shared" si="351"/>
        <v>1218.43</v>
      </c>
      <c r="T608" s="1146">
        <f t="shared" si="351"/>
        <v>19.813</v>
      </c>
    </row>
    <row r="609" hidden="1" spans="1:20">
      <c r="A609" s="288"/>
      <c r="B609" s="1109" t="s">
        <v>85</v>
      </c>
      <c r="C609" s="338"/>
      <c r="D609" s="339"/>
      <c r="E609" s="340"/>
      <c r="F609" s="340"/>
      <c r="G609" s="340"/>
      <c r="H609" s="293"/>
      <c r="I609" s="340"/>
      <c r="J609" s="423"/>
      <c r="K609" s="1147"/>
      <c r="L609" s="79"/>
      <c r="M609" s="79"/>
      <c r="N609" s="79"/>
      <c r="O609" s="1148"/>
      <c r="P609" s="1149"/>
      <c r="Q609" s="1194"/>
      <c r="R609" s="82"/>
      <c r="S609" s="82"/>
      <c r="T609" s="1195"/>
    </row>
    <row r="610" hidden="1" spans="1:20">
      <c r="A610" s="288" t="s">
        <v>123</v>
      </c>
      <c r="B610" s="287"/>
      <c r="C610" s="296" t="s">
        <v>124</v>
      </c>
      <c r="D610" s="982">
        <v>200</v>
      </c>
      <c r="E610" s="905"/>
      <c r="F610" s="906"/>
      <c r="G610" s="905"/>
      <c r="H610" s="907"/>
      <c r="I610" s="995"/>
      <c r="J610" s="996">
        <v>200</v>
      </c>
      <c r="K610" s="377">
        <v>0</v>
      </c>
      <c r="L610" s="161">
        <v>0</v>
      </c>
      <c r="M610" s="161">
        <v>42.2</v>
      </c>
      <c r="N610" s="161">
        <v>162</v>
      </c>
      <c r="O610" s="378">
        <v>1.4</v>
      </c>
      <c r="P610" s="379">
        <v>0</v>
      </c>
      <c r="Q610" s="468">
        <v>0</v>
      </c>
      <c r="R610" s="161">
        <v>42.2</v>
      </c>
      <c r="S610" s="161">
        <v>162</v>
      </c>
      <c r="T610" s="709">
        <v>1.4</v>
      </c>
    </row>
    <row r="611" ht="15.75" hidden="1" spans="1:20">
      <c r="A611" s="300" t="s">
        <v>87</v>
      </c>
      <c r="B611" s="300"/>
      <c r="C611" s="1078" t="s">
        <v>307</v>
      </c>
      <c r="D611" s="1110">
        <v>20</v>
      </c>
      <c r="E611" s="1111">
        <v>20</v>
      </c>
      <c r="F611" s="1111">
        <v>20</v>
      </c>
      <c r="G611" s="1111">
        <v>20</v>
      </c>
      <c r="H611" s="1111">
        <v>20</v>
      </c>
      <c r="I611" s="1111">
        <v>20</v>
      </c>
      <c r="J611" s="1150">
        <v>20</v>
      </c>
      <c r="K611" s="1133">
        <v>1.5</v>
      </c>
      <c r="L611" s="1151">
        <v>1.9</v>
      </c>
      <c r="M611" s="25">
        <v>34.8</v>
      </c>
      <c r="N611" s="686">
        <v>140</v>
      </c>
      <c r="O611" s="687"/>
      <c r="P611" s="688">
        <v>1.5</v>
      </c>
      <c r="Q611" s="727">
        <v>1.9</v>
      </c>
      <c r="R611" s="161">
        <v>34.8</v>
      </c>
      <c r="S611" s="686">
        <v>140</v>
      </c>
      <c r="T611" s="1196"/>
    </row>
    <row r="612" ht="15.75" hidden="1" spans="1:20">
      <c r="A612" s="305"/>
      <c r="B612" s="305"/>
      <c r="C612" s="334" t="s">
        <v>47</v>
      </c>
      <c r="D612" s="1112"/>
      <c r="E612" s="1113"/>
      <c r="F612" s="1114"/>
      <c r="G612" s="1113"/>
      <c r="H612" s="1115" t="e">
        <f t="shared" ref="H612:H613" si="352">F612*$E$5/1000</f>
        <v>#REF!</v>
      </c>
      <c r="I612" s="1152"/>
      <c r="J612" s="1153"/>
      <c r="K612" s="1154">
        <f t="shared" ref="K612:T612" si="353">SUM(K610:K611)</f>
        <v>1.5</v>
      </c>
      <c r="L612" s="1154">
        <f t="shared" si="353"/>
        <v>1.9</v>
      </c>
      <c r="M612" s="1154">
        <f t="shared" si="353"/>
        <v>77</v>
      </c>
      <c r="N612" s="1155">
        <f t="shared" si="353"/>
        <v>302</v>
      </c>
      <c r="O612" s="1156">
        <f t="shared" si="353"/>
        <v>1.4</v>
      </c>
      <c r="P612" s="1157">
        <f t="shared" si="353"/>
        <v>1.5</v>
      </c>
      <c r="Q612" s="1197">
        <f t="shared" si="353"/>
        <v>1.9</v>
      </c>
      <c r="R612" s="1155">
        <f t="shared" si="353"/>
        <v>77</v>
      </c>
      <c r="S612" s="1155">
        <f t="shared" si="353"/>
        <v>302</v>
      </c>
      <c r="T612" s="1198">
        <f t="shared" si="353"/>
        <v>1.4</v>
      </c>
    </row>
    <row r="613" ht="15.75" hidden="1" spans="1:20">
      <c r="A613" s="342"/>
      <c r="B613" s="342"/>
      <c r="C613" s="644" t="s">
        <v>308</v>
      </c>
      <c r="D613" s="1116"/>
      <c r="E613" s="1117"/>
      <c r="F613" s="1117"/>
      <c r="G613" s="1117"/>
      <c r="H613" s="1115" t="e">
        <f t="shared" si="352"/>
        <v>#REF!</v>
      </c>
      <c r="I613" s="1117"/>
      <c r="J613" s="1158"/>
      <c r="K613" s="1159">
        <f t="shared" ref="K613:T613" si="354">K612+K608+K599</f>
        <v>45.83</v>
      </c>
      <c r="L613" s="1159">
        <f t="shared" si="354"/>
        <v>52.45</v>
      </c>
      <c r="M613" s="1159">
        <f t="shared" si="354"/>
        <v>255.31</v>
      </c>
      <c r="N613" s="1159">
        <f t="shared" si="354"/>
        <v>2033.17</v>
      </c>
      <c r="O613" s="1160">
        <f t="shared" si="354"/>
        <v>38.72</v>
      </c>
      <c r="P613" s="1161">
        <f t="shared" si="354"/>
        <v>56.376</v>
      </c>
      <c r="Q613" s="1199">
        <f t="shared" si="354"/>
        <v>59.466</v>
      </c>
      <c r="R613" s="1200">
        <f t="shared" si="354"/>
        <v>295.887</v>
      </c>
      <c r="S613" s="1200">
        <f t="shared" si="354"/>
        <v>2459.075</v>
      </c>
      <c r="T613" s="1161">
        <f t="shared" si="354"/>
        <v>45.798</v>
      </c>
    </row>
    <row r="614" hidden="1" spans="1:20">
      <c r="A614" s="336"/>
      <c r="B614" s="336"/>
      <c r="C614" s="338"/>
      <c r="D614" s="339"/>
      <c r="E614" s="340"/>
      <c r="F614" s="340"/>
      <c r="G614" s="340"/>
      <c r="H614" s="319"/>
      <c r="I614" s="340"/>
      <c r="J614" s="423"/>
      <c r="K614" s="1147"/>
      <c r="L614" s="79"/>
      <c r="M614" s="79"/>
      <c r="N614" s="79"/>
      <c r="O614" s="80"/>
      <c r="P614" s="1162"/>
      <c r="Q614" s="1201"/>
      <c r="R614" s="1202"/>
      <c r="S614" s="1202"/>
      <c r="T614" s="1203"/>
    </row>
    <row r="615" ht="18.75" hidden="1" spans="1:20">
      <c r="A615" s="1118"/>
      <c r="B615" s="1118"/>
      <c r="C615" s="1119"/>
      <c r="D615" s="1120" t="s">
        <v>309</v>
      </c>
      <c r="E615" s="1121" t="s">
        <v>90</v>
      </c>
      <c r="F615" s="1122"/>
      <c r="G615" s="1122"/>
      <c r="H615" s="1123" t="e">
        <f t="shared" ref="H615:H617" si="355">F615*$E$5/1000</f>
        <v>#REF!</v>
      </c>
      <c r="I615" s="1122"/>
      <c r="J615" s="1163"/>
      <c r="K615" s="1164"/>
      <c r="L615" s="1165"/>
      <c r="M615" s="1165"/>
      <c r="N615" s="1165"/>
      <c r="O615" s="1166"/>
      <c r="P615" s="1119"/>
      <c r="Q615" s="1204"/>
      <c r="R615" s="1165"/>
      <c r="S615" s="1165"/>
      <c r="T615" s="1205"/>
    </row>
    <row r="616" ht="33" hidden="1" customHeight="1" spans="1:20">
      <c r="A616" s="522" t="s">
        <v>2</v>
      </c>
      <c r="B616" s="523" t="s">
        <v>3</v>
      </c>
      <c r="C616" s="1077" t="s">
        <v>4</v>
      </c>
      <c r="D616" s="284" t="s">
        <v>17</v>
      </c>
      <c r="E616" s="525" t="s">
        <v>6</v>
      </c>
      <c r="F616" s="525" t="s">
        <v>7</v>
      </c>
      <c r="G616" s="525" t="s">
        <v>8</v>
      </c>
      <c r="H616" s="293" t="e">
        <f t="shared" si="355"/>
        <v>#VALUE!</v>
      </c>
      <c r="I616" s="525"/>
      <c r="J616" s="284" t="s">
        <v>17</v>
      </c>
      <c r="K616" s="1167" t="s">
        <v>11</v>
      </c>
      <c r="L616" s="53" t="s">
        <v>12</v>
      </c>
      <c r="M616" s="53" t="s">
        <v>13</v>
      </c>
      <c r="N616" s="86" t="s">
        <v>14</v>
      </c>
      <c r="O616" s="1168" t="s">
        <v>15</v>
      </c>
      <c r="P616" s="1077" t="s">
        <v>11</v>
      </c>
      <c r="Q616" s="1206" t="s">
        <v>12</v>
      </c>
      <c r="R616" s="53" t="s">
        <v>13</v>
      </c>
      <c r="S616" s="86" t="s">
        <v>14</v>
      </c>
      <c r="T616" s="1207" t="s">
        <v>15</v>
      </c>
    </row>
    <row r="617" hidden="1" spans="1:20">
      <c r="A617" s="287"/>
      <c r="B617" s="1124" t="s">
        <v>16</v>
      </c>
      <c r="C617" s="354"/>
      <c r="D617" s="1125">
        <v>1</v>
      </c>
      <c r="E617" s="525"/>
      <c r="F617" s="525"/>
      <c r="G617" s="525"/>
      <c r="H617" s="293" t="e">
        <f t="shared" si="355"/>
        <v>#REF!</v>
      </c>
      <c r="I617" s="525"/>
      <c r="J617" s="587"/>
      <c r="K617" s="1167"/>
      <c r="L617" s="53"/>
      <c r="M617" s="53"/>
      <c r="N617" s="86"/>
      <c r="O617" s="1168"/>
      <c r="P617" s="1077"/>
      <c r="Q617" s="1206"/>
      <c r="R617" s="53"/>
      <c r="S617" s="86"/>
      <c r="T617" s="1207"/>
    </row>
    <row r="618" hidden="1" spans="1:20">
      <c r="A618" s="287" t="s">
        <v>18</v>
      </c>
      <c r="B618" s="288"/>
      <c r="C618" s="289" t="s">
        <v>310</v>
      </c>
      <c r="D618" s="290">
        <v>200</v>
      </c>
      <c r="E618" s="291">
        <v>200</v>
      </c>
      <c r="F618" s="291">
        <v>200</v>
      </c>
      <c r="G618" s="291">
        <v>200</v>
      </c>
      <c r="H618" s="291">
        <v>200</v>
      </c>
      <c r="I618" s="291">
        <v>200</v>
      </c>
      <c r="J618" s="369">
        <v>200</v>
      </c>
      <c r="K618" s="370">
        <v>6.3</v>
      </c>
      <c r="L618" s="25">
        <v>6</v>
      </c>
      <c r="M618" s="25">
        <v>45.7</v>
      </c>
      <c r="N618" s="25">
        <v>286</v>
      </c>
      <c r="O618" s="65">
        <v>0.65</v>
      </c>
      <c r="P618" s="456">
        <f>K618</f>
        <v>6.3</v>
      </c>
      <c r="Q618" s="456">
        <f t="shared" ref="Q618:T618" si="356">L618</f>
        <v>6</v>
      </c>
      <c r="R618" s="456">
        <f t="shared" si="356"/>
        <v>45.7</v>
      </c>
      <c r="S618" s="456">
        <f t="shared" si="356"/>
        <v>286</v>
      </c>
      <c r="T618" s="456">
        <f t="shared" si="356"/>
        <v>0.65</v>
      </c>
    </row>
    <row r="619" hidden="1" spans="1:20">
      <c r="A619" s="288" t="s">
        <v>94</v>
      </c>
      <c r="B619" s="288"/>
      <c r="C619" s="289" t="s">
        <v>146</v>
      </c>
      <c r="D619" s="537">
        <v>200</v>
      </c>
      <c r="E619" s="71">
        <f>E613</f>
        <v>0</v>
      </c>
      <c r="F619" s="71"/>
      <c r="G619" s="71"/>
      <c r="H619" s="1126">
        <f>F619*$E$9/1000</f>
        <v>0</v>
      </c>
      <c r="I619" s="71"/>
      <c r="J619" s="594">
        <v>200</v>
      </c>
      <c r="K619" s="370">
        <v>2.8</v>
      </c>
      <c r="L619" s="25">
        <v>3.2</v>
      </c>
      <c r="M619" s="25">
        <v>14.8</v>
      </c>
      <c r="N619" s="161">
        <v>120</v>
      </c>
      <c r="O619" s="378">
        <v>0.72</v>
      </c>
      <c r="P619" s="379">
        <v>2.8</v>
      </c>
      <c r="Q619" s="468">
        <v>3.2</v>
      </c>
      <c r="R619" s="161">
        <v>14.8</v>
      </c>
      <c r="S619" s="161">
        <v>120</v>
      </c>
      <c r="T619" s="465">
        <v>0.72</v>
      </c>
    </row>
    <row r="620" hidden="1" spans="1:20">
      <c r="A620" s="287" t="s">
        <v>178</v>
      </c>
      <c r="B620" s="287"/>
      <c r="C620" s="296" t="s">
        <v>292</v>
      </c>
      <c r="D620" s="295" t="s">
        <v>40</v>
      </c>
      <c r="E620" s="291">
        <f>E619</f>
        <v>0</v>
      </c>
      <c r="F620" s="291"/>
      <c r="G620" s="291"/>
      <c r="H620" s="293" t="e">
        <f t="shared" ref="H620" si="357">F620*$E$5/1000</f>
        <v>#REF!</v>
      </c>
      <c r="I620" s="291"/>
      <c r="J620" s="369" t="s">
        <v>41</v>
      </c>
      <c r="K620" s="370">
        <v>18.5</v>
      </c>
      <c r="L620" s="25">
        <v>7.9</v>
      </c>
      <c r="M620" s="25">
        <v>13</v>
      </c>
      <c r="N620" s="25">
        <v>148</v>
      </c>
      <c r="O620" s="65">
        <v>0.14</v>
      </c>
      <c r="P620" s="548">
        <v>22.5</v>
      </c>
      <c r="Q620" s="600">
        <f t="shared" ref="Q620:Q621" si="358">L620*1.7</f>
        <v>13.43</v>
      </c>
      <c r="R620" s="601">
        <f t="shared" ref="R620:R621" si="359">M620*1.7</f>
        <v>22.1</v>
      </c>
      <c r="S620" s="601">
        <f t="shared" ref="S620:S621" si="360">N620*1.7</f>
        <v>251.6</v>
      </c>
      <c r="T620" s="604">
        <f t="shared" ref="T620:T621" si="361">O620*1.7</f>
        <v>0.238</v>
      </c>
    </row>
    <row r="621" hidden="1" spans="1:20">
      <c r="A621" s="287" t="s">
        <v>42</v>
      </c>
      <c r="B621" s="287"/>
      <c r="C621" s="289" t="s">
        <v>37</v>
      </c>
      <c r="D621" s="295">
        <v>30</v>
      </c>
      <c r="E621" s="291"/>
      <c r="F621" s="292">
        <v>20</v>
      </c>
      <c r="G621" s="291">
        <v>20</v>
      </c>
      <c r="H621" s="293" t="e">
        <f>F621*#REF!/1000</f>
        <v>#REF!</v>
      </c>
      <c r="I621" s="291"/>
      <c r="J621" s="369">
        <v>40</v>
      </c>
      <c r="K621" s="385">
        <v>2</v>
      </c>
      <c r="L621" s="69">
        <v>0.35</v>
      </c>
      <c r="M621" s="69">
        <v>0.33</v>
      </c>
      <c r="N621" s="69">
        <v>48.75</v>
      </c>
      <c r="O621" s="70"/>
      <c r="P621" s="548">
        <f>K621*1.7</f>
        <v>3.4</v>
      </c>
      <c r="Q621" s="600">
        <f t="shared" si="358"/>
        <v>0.595</v>
      </c>
      <c r="R621" s="601">
        <f t="shared" si="359"/>
        <v>0.561</v>
      </c>
      <c r="S621" s="601">
        <f t="shared" si="360"/>
        <v>82.875</v>
      </c>
      <c r="T621" s="604">
        <f t="shared" si="361"/>
        <v>0</v>
      </c>
    </row>
    <row r="622" ht="15.75" hidden="1" spans="1:20">
      <c r="A622" s="300" t="s">
        <v>43</v>
      </c>
      <c r="B622" s="300"/>
      <c r="C622" s="301" t="s">
        <v>44</v>
      </c>
      <c r="D622" s="302" t="s">
        <v>46</v>
      </c>
      <c r="E622" s="303" t="s">
        <v>46</v>
      </c>
      <c r="F622" s="303" t="s">
        <v>46</v>
      </c>
      <c r="G622" s="303" t="s">
        <v>46</v>
      </c>
      <c r="H622" s="303" t="s">
        <v>46</v>
      </c>
      <c r="I622" s="303" t="s">
        <v>46</v>
      </c>
      <c r="J622" s="387" t="s">
        <v>46</v>
      </c>
      <c r="K622" s="388">
        <v>0.4</v>
      </c>
      <c r="L622" s="389">
        <v>0.3</v>
      </c>
      <c r="M622" s="389">
        <v>10.3</v>
      </c>
      <c r="N622" s="389">
        <v>46</v>
      </c>
      <c r="O622" s="390">
        <v>22.02</v>
      </c>
      <c r="P622" s="674">
        <v>0.4</v>
      </c>
      <c r="Q622" s="715">
        <v>0.3</v>
      </c>
      <c r="R622" s="716">
        <v>10.3</v>
      </c>
      <c r="S622" s="716">
        <v>46</v>
      </c>
      <c r="T622" s="609">
        <v>22.02</v>
      </c>
    </row>
    <row r="623" ht="15.75" hidden="1" spans="1:20">
      <c r="A623" s="305"/>
      <c r="B623" s="305"/>
      <c r="C623" s="334" t="s">
        <v>47</v>
      </c>
      <c r="D623" s="341"/>
      <c r="E623" s="308"/>
      <c r="F623" s="307"/>
      <c r="G623" s="308"/>
      <c r="H623" s="309" t="e">
        <f t="shared" ref="H623:H625" si="362">F623*$E$5/1000</f>
        <v>#REF!</v>
      </c>
      <c r="I623" s="308"/>
      <c r="J623" s="539"/>
      <c r="K623" s="663">
        <f t="shared" ref="K623:T623" si="363">SUM(K618:K622)</f>
        <v>30</v>
      </c>
      <c r="L623" s="787">
        <f t="shared" si="363"/>
        <v>17.75</v>
      </c>
      <c r="M623" s="787">
        <f t="shared" si="363"/>
        <v>84.13</v>
      </c>
      <c r="N623" s="787">
        <f t="shared" si="363"/>
        <v>648.75</v>
      </c>
      <c r="O623" s="788">
        <f t="shared" si="363"/>
        <v>23.53</v>
      </c>
      <c r="P623" s="979">
        <f t="shared" si="363"/>
        <v>35.4</v>
      </c>
      <c r="Q623" s="1059">
        <f t="shared" si="363"/>
        <v>23.525</v>
      </c>
      <c r="R623" s="1037">
        <f t="shared" si="363"/>
        <v>93.461</v>
      </c>
      <c r="S623" s="1037">
        <f t="shared" si="363"/>
        <v>786.475</v>
      </c>
      <c r="T623" s="1060">
        <f t="shared" si="363"/>
        <v>23.628</v>
      </c>
    </row>
    <row r="624" hidden="1" spans="1:20">
      <c r="A624" s="314"/>
      <c r="B624" s="508" t="s">
        <v>48</v>
      </c>
      <c r="C624" s="509"/>
      <c r="D624" s="316"/>
      <c r="E624" s="317"/>
      <c r="F624" s="318"/>
      <c r="G624" s="317"/>
      <c r="H624" s="319" t="e">
        <f t="shared" si="362"/>
        <v>#REF!</v>
      </c>
      <c r="I624" s="317"/>
      <c r="J624" s="1169"/>
      <c r="K624" s="1170"/>
      <c r="L624" s="598"/>
      <c r="M624" s="598"/>
      <c r="N624" s="598"/>
      <c r="O624" s="1171"/>
      <c r="P624" s="547"/>
      <c r="Q624" s="597"/>
      <c r="R624" s="598"/>
      <c r="S624" s="598"/>
      <c r="T624" s="599"/>
    </row>
    <row r="625" ht="20.25" hidden="1" customHeight="1" spans="1:20">
      <c r="A625" s="287" t="s">
        <v>49</v>
      </c>
      <c r="B625" s="287"/>
      <c r="C625" s="296" t="s">
        <v>311</v>
      </c>
      <c r="D625" s="295">
        <v>60</v>
      </c>
      <c r="E625" s="291"/>
      <c r="F625" s="292"/>
      <c r="G625" s="291"/>
      <c r="H625" s="293" t="e">
        <f t="shared" si="362"/>
        <v>#REF!</v>
      </c>
      <c r="I625" s="291"/>
      <c r="J625" s="1172">
        <v>100</v>
      </c>
      <c r="K625" s="370">
        <v>0.48</v>
      </c>
      <c r="L625" s="25">
        <v>0.12</v>
      </c>
      <c r="M625" s="25">
        <v>1.56</v>
      </c>
      <c r="N625" s="25">
        <v>38.4</v>
      </c>
      <c r="O625" s="65">
        <v>2.94</v>
      </c>
      <c r="P625" s="548">
        <f>K625*1.7</f>
        <v>0.816</v>
      </c>
      <c r="Q625" s="600">
        <f t="shared" ref="Q625:T625" si="364">L625*1.7</f>
        <v>0.204</v>
      </c>
      <c r="R625" s="601">
        <f t="shared" si="364"/>
        <v>2.652</v>
      </c>
      <c r="S625" s="601">
        <f t="shared" si="364"/>
        <v>65.28</v>
      </c>
      <c r="T625" s="604">
        <f t="shared" si="364"/>
        <v>4.998</v>
      </c>
    </row>
    <row r="626" s="268" customFormat="1" hidden="1" spans="1:20">
      <c r="A626" s="288" t="s">
        <v>262</v>
      </c>
      <c r="B626" s="288"/>
      <c r="C626" s="289" t="s">
        <v>312</v>
      </c>
      <c r="D626" s="290">
        <v>200</v>
      </c>
      <c r="E626" s="291">
        <f>E620</f>
        <v>0</v>
      </c>
      <c r="F626" s="292"/>
      <c r="G626" s="291"/>
      <c r="H626" s="293">
        <f>F626*$E$28/1000</f>
        <v>0</v>
      </c>
      <c r="I626" s="291"/>
      <c r="J626" s="369">
        <v>250</v>
      </c>
      <c r="K626" s="409">
        <v>4.8</v>
      </c>
      <c r="L626" s="412">
        <v>3.4</v>
      </c>
      <c r="M626" s="412">
        <v>17.2</v>
      </c>
      <c r="N626" s="412">
        <v>128</v>
      </c>
      <c r="O626" s="413">
        <v>28.14</v>
      </c>
      <c r="P626" s="933">
        <f>K626*1.25</f>
        <v>6</v>
      </c>
      <c r="Q626" s="933">
        <f t="shared" ref="Q626:T626" si="365">L626*1.25</f>
        <v>4.25</v>
      </c>
      <c r="R626" s="933">
        <f t="shared" si="365"/>
        <v>21.5</v>
      </c>
      <c r="S626" s="933">
        <f t="shared" si="365"/>
        <v>160</v>
      </c>
      <c r="T626" s="933">
        <f t="shared" si="365"/>
        <v>35.175</v>
      </c>
    </row>
    <row r="627" s="268" customFormat="1" ht="13.5" hidden="1" customHeight="1" spans="1:20">
      <c r="A627" s="287" t="s">
        <v>111</v>
      </c>
      <c r="B627" s="287"/>
      <c r="C627" s="289" t="s">
        <v>112</v>
      </c>
      <c r="D627" s="295">
        <v>75</v>
      </c>
      <c r="E627" s="291">
        <f>E617</f>
        <v>0</v>
      </c>
      <c r="F627" s="291"/>
      <c r="G627" s="291"/>
      <c r="H627" s="511" t="e">
        <f t="shared" ref="H627" si="366">F627*$D$4/1000</f>
        <v>#VALUE!</v>
      </c>
      <c r="I627" s="291"/>
      <c r="J627" s="369">
        <v>100</v>
      </c>
      <c r="K627" s="372">
        <v>11.5</v>
      </c>
      <c r="L627" s="25">
        <v>11</v>
      </c>
      <c r="M627" s="28">
        <v>9</v>
      </c>
      <c r="N627" s="28">
        <v>192.5</v>
      </c>
      <c r="O627" s="75">
        <v>0.012</v>
      </c>
      <c r="P627" s="548">
        <f t="shared" ref="P627" si="367">K627*1.7</f>
        <v>19.55</v>
      </c>
      <c r="Q627" s="600">
        <f t="shared" ref="Q627" si="368">L627*1.7</f>
        <v>18.7</v>
      </c>
      <c r="R627" s="601">
        <f t="shared" ref="R627" si="369">M627*1.7</f>
        <v>15.3</v>
      </c>
      <c r="S627" s="601">
        <v>345</v>
      </c>
      <c r="T627" s="604">
        <f t="shared" ref="T627" si="370">O627*1.7</f>
        <v>0.0204</v>
      </c>
    </row>
    <row r="628" ht="16.5" hidden="1" customHeight="1" spans="1:20">
      <c r="A628" s="287" t="s">
        <v>120</v>
      </c>
      <c r="B628" s="287"/>
      <c r="C628" s="296" t="s">
        <v>313</v>
      </c>
      <c r="D628" s="295">
        <v>150</v>
      </c>
      <c r="E628" s="291">
        <f>E627</f>
        <v>0</v>
      </c>
      <c r="F628" s="291"/>
      <c r="G628" s="291"/>
      <c r="H628" s="511" t="e">
        <f t="shared" ref="H628:H629" si="371">F628*$D$4/1000</f>
        <v>#VALUE!</v>
      </c>
      <c r="I628" s="291"/>
      <c r="J628" s="1172">
        <v>180</v>
      </c>
      <c r="K628" s="401">
        <v>5.1</v>
      </c>
      <c r="L628" s="402">
        <v>3.75</v>
      </c>
      <c r="M628" s="402">
        <v>24</v>
      </c>
      <c r="N628" s="402">
        <v>150</v>
      </c>
      <c r="O628" s="403">
        <v>0</v>
      </c>
      <c r="P628" s="411">
        <f t="shared" ref="P628" si="372">K628*1.7</f>
        <v>8.67</v>
      </c>
      <c r="Q628" s="484">
        <f t="shared" ref="Q628" si="373">L628*1.7</f>
        <v>6.375</v>
      </c>
      <c r="R628" s="485">
        <f t="shared" ref="R628" si="374">M628*1.7</f>
        <v>40.8</v>
      </c>
      <c r="S628" s="485">
        <f t="shared" ref="S628" si="375">N628*1.7</f>
        <v>255</v>
      </c>
      <c r="T628" s="830">
        <f t="shared" ref="T628" si="376">O628*1.7</f>
        <v>0</v>
      </c>
    </row>
    <row r="629" hidden="1" spans="1:20">
      <c r="A629" s="287" t="s">
        <v>123</v>
      </c>
      <c r="B629" s="287"/>
      <c r="C629" s="289" t="s">
        <v>314</v>
      </c>
      <c r="D629" s="295">
        <v>200</v>
      </c>
      <c r="E629" s="291">
        <f>E628</f>
        <v>0</v>
      </c>
      <c r="F629" s="291">
        <v>200</v>
      </c>
      <c r="G629" s="291"/>
      <c r="H629" s="511" t="e">
        <f t="shared" si="371"/>
        <v>#VALUE!</v>
      </c>
      <c r="I629" s="291"/>
      <c r="J629" s="1172">
        <v>200</v>
      </c>
      <c r="K629" s="401">
        <v>0.14</v>
      </c>
      <c r="L629" s="402">
        <v>0.06</v>
      </c>
      <c r="M629" s="402">
        <v>21.78</v>
      </c>
      <c r="N629" s="402">
        <v>69.44</v>
      </c>
      <c r="O629" s="403">
        <v>40</v>
      </c>
      <c r="P629" s="404">
        <v>0.14</v>
      </c>
      <c r="Q629" s="478">
        <v>0.06</v>
      </c>
      <c r="R629" s="402">
        <v>21.78</v>
      </c>
      <c r="S629" s="402">
        <v>69.44</v>
      </c>
      <c r="T629" s="479">
        <v>40</v>
      </c>
    </row>
    <row r="630" hidden="1" spans="1:20">
      <c r="A630" s="287" t="s">
        <v>42</v>
      </c>
      <c r="B630" s="287"/>
      <c r="C630" s="289" t="s">
        <v>84</v>
      </c>
      <c r="D630" s="295">
        <v>40</v>
      </c>
      <c r="E630" s="291"/>
      <c r="F630" s="292">
        <v>50</v>
      </c>
      <c r="G630" s="291">
        <v>50</v>
      </c>
      <c r="H630" s="293" t="e">
        <f t="shared" ref="H630:H631" si="377">F630*$E$5/1000</f>
        <v>#REF!</v>
      </c>
      <c r="I630" s="291"/>
      <c r="J630" s="1172">
        <v>60</v>
      </c>
      <c r="K630" s="401">
        <v>2.8</v>
      </c>
      <c r="L630" s="402">
        <v>0.51</v>
      </c>
      <c r="M630" s="402">
        <v>6.5</v>
      </c>
      <c r="N630" s="402">
        <v>90</v>
      </c>
      <c r="O630" s="403">
        <v>0</v>
      </c>
      <c r="P630" s="411">
        <f>K630*1.7</f>
        <v>4.76</v>
      </c>
      <c r="Q630" s="484">
        <f t="shared" ref="Q630:Q631" si="378">L630*1.7</f>
        <v>0.867</v>
      </c>
      <c r="R630" s="485">
        <f t="shared" ref="R630:R631" si="379">M630*1.7</f>
        <v>11.05</v>
      </c>
      <c r="S630" s="485">
        <f t="shared" ref="S630:S631" si="380">N630*1.7</f>
        <v>153</v>
      </c>
      <c r="T630" s="830">
        <f t="shared" ref="T630:T631" si="381">O630*1.7</f>
        <v>0</v>
      </c>
    </row>
    <row r="631" ht="15.75" hidden="1" spans="1:20">
      <c r="A631" s="287" t="s">
        <v>42</v>
      </c>
      <c r="B631" s="287"/>
      <c r="C631" s="289" t="s">
        <v>37</v>
      </c>
      <c r="D631" s="297">
        <v>20</v>
      </c>
      <c r="E631" s="291"/>
      <c r="F631" s="292">
        <v>50</v>
      </c>
      <c r="G631" s="291">
        <v>50</v>
      </c>
      <c r="H631" s="293" t="e">
        <f t="shared" si="377"/>
        <v>#REF!</v>
      </c>
      <c r="I631" s="568"/>
      <c r="J631" s="1172">
        <v>30</v>
      </c>
      <c r="K631" s="780">
        <v>4.1</v>
      </c>
      <c r="L631" s="781">
        <v>0.7</v>
      </c>
      <c r="M631" s="417">
        <v>4.6</v>
      </c>
      <c r="N631" s="781">
        <v>97.5</v>
      </c>
      <c r="O631" s="782">
        <v>0</v>
      </c>
      <c r="P631" s="1143">
        <f>K631*1.7</f>
        <v>6.97</v>
      </c>
      <c r="Q631" s="1191">
        <f t="shared" si="378"/>
        <v>1.19</v>
      </c>
      <c r="R631" s="1192">
        <f t="shared" si="379"/>
        <v>7.82</v>
      </c>
      <c r="S631" s="1192">
        <f t="shared" si="380"/>
        <v>165.75</v>
      </c>
      <c r="T631" s="966">
        <f t="shared" si="381"/>
        <v>0</v>
      </c>
    </row>
    <row r="632" ht="15.75" hidden="1" spans="1:20">
      <c r="A632" s="305"/>
      <c r="B632" s="305"/>
      <c r="C632" s="334" t="s">
        <v>47</v>
      </c>
      <c r="D632" s="341"/>
      <c r="E632" s="308"/>
      <c r="F632" s="307"/>
      <c r="G632" s="308"/>
      <c r="H632" s="516" t="e">
        <f t="shared" ref="H632" si="382">F632*$D$4/1000</f>
        <v>#VALUE!</v>
      </c>
      <c r="I632" s="308"/>
      <c r="J632" s="1173"/>
      <c r="K632" s="812">
        <f t="shared" ref="K632:T632" si="383">SUM(K625:K631)</f>
        <v>28.92</v>
      </c>
      <c r="L632" s="812">
        <f t="shared" si="383"/>
        <v>19.54</v>
      </c>
      <c r="M632" s="812">
        <f t="shared" si="383"/>
        <v>84.64</v>
      </c>
      <c r="N632" s="812">
        <f t="shared" si="383"/>
        <v>765.84</v>
      </c>
      <c r="O632" s="813">
        <f t="shared" si="383"/>
        <v>71.092</v>
      </c>
      <c r="P632" s="952">
        <f t="shared" si="383"/>
        <v>46.906</v>
      </c>
      <c r="Q632" s="973">
        <f t="shared" si="383"/>
        <v>31.646</v>
      </c>
      <c r="R632" s="1083">
        <f t="shared" si="383"/>
        <v>120.902</v>
      </c>
      <c r="S632" s="1083">
        <f t="shared" si="383"/>
        <v>1213.47</v>
      </c>
      <c r="T632" s="952">
        <f t="shared" si="383"/>
        <v>80.1934</v>
      </c>
    </row>
    <row r="633" hidden="1" spans="1:20">
      <c r="A633" s="287"/>
      <c r="B633" s="641" t="s">
        <v>85</v>
      </c>
      <c r="C633" s="289"/>
      <c r="D633" s="297"/>
      <c r="E633" s="291"/>
      <c r="F633" s="292"/>
      <c r="G633" s="291"/>
      <c r="H633" s="293"/>
      <c r="I633" s="568"/>
      <c r="J633" s="1174"/>
      <c r="K633" s="780"/>
      <c r="L633" s="781"/>
      <c r="M633" s="781"/>
      <c r="N633" s="781"/>
      <c r="O633" s="782"/>
      <c r="P633" s="1175"/>
      <c r="Q633" s="1208"/>
      <c r="R633" s="1209"/>
      <c r="S633" s="1209"/>
      <c r="T633" s="1210"/>
    </row>
    <row r="634" hidden="1" spans="1:20">
      <c r="A634" s="287"/>
      <c r="B634" s="287"/>
      <c r="C634" s="289" t="s">
        <v>125</v>
      </c>
      <c r="D634" s="297">
        <v>200</v>
      </c>
      <c r="E634" s="291"/>
      <c r="F634" s="292"/>
      <c r="G634" s="291"/>
      <c r="H634" s="293"/>
      <c r="I634" s="568"/>
      <c r="J634" s="569">
        <v>200</v>
      </c>
      <c r="K634" s="401">
        <v>1</v>
      </c>
      <c r="L634" s="402">
        <v>0</v>
      </c>
      <c r="M634" s="402">
        <v>27.4</v>
      </c>
      <c r="N634" s="402">
        <v>112</v>
      </c>
      <c r="O634" s="403">
        <v>2.8</v>
      </c>
      <c r="P634" s="401">
        <v>1</v>
      </c>
      <c r="Q634" s="402">
        <v>0</v>
      </c>
      <c r="R634" s="402">
        <v>27.4</v>
      </c>
      <c r="S634" s="402">
        <v>112</v>
      </c>
      <c r="T634" s="403">
        <v>2.8</v>
      </c>
    </row>
    <row r="635" ht="15.75" hidden="1" spans="1:20">
      <c r="A635" s="300"/>
      <c r="B635" s="300"/>
      <c r="C635" s="301" t="s">
        <v>315</v>
      </c>
      <c r="D635" s="331">
        <v>75</v>
      </c>
      <c r="E635" s="332"/>
      <c r="F635" s="303"/>
      <c r="G635" s="332"/>
      <c r="H635" s="333"/>
      <c r="I635" s="414"/>
      <c r="J635" s="1176">
        <v>75</v>
      </c>
      <c r="K635" s="492">
        <v>4.26</v>
      </c>
      <c r="L635" s="493">
        <v>2.39</v>
      </c>
      <c r="M635" s="412">
        <v>34.8</v>
      </c>
      <c r="N635" s="493">
        <v>140</v>
      </c>
      <c r="O635" s="1177">
        <v>0.16</v>
      </c>
      <c r="P635" s="811">
        <v>4.26</v>
      </c>
      <c r="Q635" s="834">
        <v>2.39</v>
      </c>
      <c r="R635" s="493">
        <v>34.8</v>
      </c>
      <c r="S635" s="493">
        <v>140</v>
      </c>
      <c r="T635" s="835">
        <v>0.16</v>
      </c>
    </row>
    <row r="636" ht="15.75" hidden="1" spans="1:20">
      <c r="A636" s="305"/>
      <c r="B636" s="305"/>
      <c r="C636" s="334" t="s">
        <v>47</v>
      </c>
      <c r="D636" s="341"/>
      <c r="E636" s="308"/>
      <c r="F636" s="307"/>
      <c r="G636" s="308"/>
      <c r="H636" s="516" t="e">
        <f t="shared" ref="H636" si="384">F636*$D$4/1000</f>
        <v>#VALUE!</v>
      </c>
      <c r="I636" s="308"/>
      <c r="J636" s="1173"/>
      <c r="K636" s="812">
        <f>SUM(K634:K635)</f>
        <v>5.26</v>
      </c>
      <c r="L636" s="812">
        <f t="shared" ref="L636:T636" si="385">SUM(L634:L635)</f>
        <v>2.39</v>
      </c>
      <c r="M636" s="812">
        <f t="shared" si="385"/>
        <v>62.2</v>
      </c>
      <c r="N636" s="812">
        <f t="shared" si="385"/>
        <v>252</v>
      </c>
      <c r="O636" s="813">
        <f t="shared" si="385"/>
        <v>2.96</v>
      </c>
      <c r="P636" s="1178">
        <f t="shared" si="385"/>
        <v>5.26</v>
      </c>
      <c r="Q636" s="495">
        <f t="shared" si="385"/>
        <v>2.39</v>
      </c>
      <c r="R636" s="1211">
        <f t="shared" si="385"/>
        <v>62.2</v>
      </c>
      <c r="S636" s="1211">
        <f t="shared" si="385"/>
        <v>252</v>
      </c>
      <c r="T636" s="1178">
        <f t="shared" si="385"/>
        <v>2.96</v>
      </c>
    </row>
    <row r="637" ht="15.75" hidden="1" spans="1:20">
      <c r="A637" s="342"/>
      <c r="B637" s="342"/>
      <c r="C637" s="343" t="s">
        <v>316</v>
      </c>
      <c r="D637" s="344"/>
      <c r="E637" s="345"/>
      <c r="F637" s="345"/>
      <c r="G637" s="345"/>
      <c r="H637" s="345"/>
      <c r="I637" s="308"/>
      <c r="J637" s="1173"/>
      <c r="K637" s="663">
        <f t="shared" ref="K637:T637" si="386">K636+K632+K623</f>
        <v>64.18</v>
      </c>
      <c r="L637" s="663">
        <f t="shared" si="386"/>
        <v>39.68</v>
      </c>
      <c r="M637" s="663">
        <f t="shared" si="386"/>
        <v>230.97</v>
      </c>
      <c r="N637" s="663">
        <f t="shared" si="386"/>
        <v>1666.59</v>
      </c>
      <c r="O637" s="692">
        <f t="shared" si="386"/>
        <v>97.582</v>
      </c>
      <c r="P637" s="789">
        <f t="shared" si="386"/>
        <v>87.566</v>
      </c>
      <c r="Q637" s="824">
        <f t="shared" si="386"/>
        <v>57.561</v>
      </c>
      <c r="R637" s="1061">
        <f t="shared" si="386"/>
        <v>276.563</v>
      </c>
      <c r="S637" s="1061">
        <f t="shared" si="386"/>
        <v>2251.945</v>
      </c>
      <c r="T637" s="789">
        <f t="shared" si="386"/>
        <v>106.7814</v>
      </c>
    </row>
    <row r="638" ht="18.75" hidden="1" spans="1:20">
      <c r="A638" s="1127"/>
      <c r="B638" s="1127"/>
      <c r="C638" s="1127"/>
      <c r="D638" s="1128" t="s">
        <v>317</v>
      </c>
      <c r="E638" s="1129"/>
      <c r="F638" s="1129"/>
      <c r="G638" s="1129"/>
      <c r="H638" s="1130"/>
      <c r="I638" s="1129"/>
      <c r="J638" s="1129"/>
      <c r="K638" s="1179"/>
      <c r="L638" s="1180"/>
      <c r="M638" s="1180"/>
      <c r="N638" s="1180"/>
      <c r="O638" s="1180"/>
      <c r="P638" s="1181"/>
      <c r="Q638" s="1212"/>
      <c r="R638" s="1213"/>
      <c r="S638" s="1213"/>
      <c r="T638" s="1214"/>
    </row>
    <row r="639" ht="30" hidden="1" spans="1:20">
      <c r="A639" s="522" t="s">
        <v>2</v>
      </c>
      <c r="B639" s="523" t="s">
        <v>3</v>
      </c>
      <c r="C639" s="524" t="s">
        <v>4</v>
      </c>
      <c r="D639" s="284" t="s">
        <v>17</v>
      </c>
      <c r="E639" s="525" t="s">
        <v>6</v>
      </c>
      <c r="F639" s="525" t="s">
        <v>7</v>
      </c>
      <c r="G639" s="525" t="s">
        <v>8</v>
      </c>
      <c r="H639" s="525" t="s">
        <v>9</v>
      </c>
      <c r="I639" s="525"/>
      <c r="J639" s="1182" t="s">
        <v>17</v>
      </c>
      <c r="K639" s="586" t="s">
        <v>11</v>
      </c>
      <c r="L639" s="15" t="s">
        <v>12</v>
      </c>
      <c r="M639" s="15" t="s">
        <v>13</v>
      </c>
      <c r="N639" s="59" t="s">
        <v>14</v>
      </c>
      <c r="O639" s="60" t="s">
        <v>15</v>
      </c>
      <c r="P639" s="524" t="s">
        <v>11</v>
      </c>
      <c r="Q639" s="624" t="s">
        <v>12</v>
      </c>
      <c r="R639" s="15" t="s">
        <v>13</v>
      </c>
      <c r="S639" s="59" t="s">
        <v>14</v>
      </c>
      <c r="T639" s="625" t="s">
        <v>15</v>
      </c>
    </row>
    <row r="640" hidden="1" spans="1:20">
      <c r="A640" s="288"/>
      <c r="B640" s="526" t="s">
        <v>16</v>
      </c>
      <c r="C640" s="527"/>
      <c r="D640" s="528"/>
      <c r="E640" s="525"/>
      <c r="F640" s="525"/>
      <c r="G640" s="525"/>
      <c r="H640" s="525"/>
      <c r="I640" s="525"/>
      <c r="J640" s="1183"/>
      <c r="K640" s="586"/>
      <c r="L640" s="15"/>
      <c r="M640" s="15"/>
      <c r="N640" s="59"/>
      <c r="O640" s="60"/>
      <c r="P640" s="524"/>
      <c r="Q640" s="624"/>
      <c r="R640" s="15"/>
      <c r="S640" s="59"/>
      <c r="T640" s="625"/>
    </row>
    <row r="641" hidden="1" spans="1:20">
      <c r="A641" s="287" t="s">
        <v>129</v>
      </c>
      <c r="B641" s="287"/>
      <c r="C641" s="529" t="s">
        <v>318</v>
      </c>
      <c r="D641" s="530" t="s">
        <v>131</v>
      </c>
      <c r="E641" s="531" t="e">
        <f>#REF!</f>
        <v>#REF!</v>
      </c>
      <c r="F641" s="532"/>
      <c r="G641" s="531"/>
      <c r="H641" s="531"/>
      <c r="I641" s="531"/>
      <c r="J641" s="588" t="s">
        <v>131</v>
      </c>
      <c r="K641" s="410">
        <v>17</v>
      </c>
      <c r="L641" s="410">
        <v>12.2</v>
      </c>
      <c r="M641" s="410">
        <v>15.5</v>
      </c>
      <c r="N641" s="410">
        <v>244</v>
      </c>
      <c r="O641" s="410">
        <v>1.34</v>
      </c>
      <c r="P641" s="410">
        <v>17</v>
      </c>
      <c r="Q641" s="410">
        <v>12.2</v>
      </c>
      <c r="R641" s="410">
        <v>15.5</v>
      </c>
      <c r="S641" s="410">
        <v>244</v>
      </c>
      <c r="T641" s="410">
        <f t="shared" ref="T641:T642" si="387">O641</f>
        <v>1.34</v>
      </c>
    </row>
    <row r="642" hidden="1" spans="1:20">
      <c r="A642" s="287" t="s">
        <v>145</v>
      </c>
      <c r="B642" s="288"/>
      <c r="C642" s="529" t="s">
        <v>27</v>
      </c>
      <c r="D642" s="297">
        <v>200</v>
      </c>
      <c r="E642" s="298">
        <f>E636</f>
        <v>0</v>
      </c>
      <c r="F642" s="298"/>
      <c r="G642" s="298"/>
      <c r="H642" s="298">
        <f>F642*$E$9/1000</f>
        <v>0</v>
      </c>
      <c r="I642" s="298"/>
      <c r="J642" s="384">
        <v>200</v>
      </c>
      <c r="K642" s="409">
        <v>0.2</v>
      </c>
      <c r="L642" s="412">
        <v>0</v>
      </c>
      <c r="M642" s="412">
        <v>15</v>
      </c>
      <c r="N642" s="412">
        <v>58</v>
      </c>
      <c r="O642" s="413">
        <v>0</v>
      </c>
      <c r="P642" s="410">
        <f>K642</f>
        <v>0.2</v>
      </c>
      <c r="Q642" s="486">
        <f t="shared" ref="Q642" si="388">L642</f>
        <v>0</v>
      </c>
      <c r="R642" s="412">
        <f t="shared" ref="R642" si="389">M642</f>
        <v>15</v>
      </c>
      <c r="S642" s="412">
        <f t="shared" ref="S642" si="390">N642</f>
        <v>58</v>
      </c>
      <c r="T642" s="732">
        <f t="shared" si="387"/>
        <v>0</v>
      </c>
    </row>
    <row r="643" hidden="1" spans="1:20">
      <c r="A643" s="287" t="s">
        <v>34</v>
      </c>
      <c r="B643" s="287"/>
      <c r="C643" s="315" t="s">
        <v>35</v>
      </c>
      <c r="D643" s="1215" t="s">
        <v>40</v>
      </c>
      <c r="E643" s="1216"/>
      <c r="F643" s="1216"/>
      <c r="G643" s="1216"/>
      <c r="H643" s="1217"/>
      <c r="I643" s="1216"/>
      <c r="J643" s="1243" t="s">
        <v>40</v>
      </c>
      <c r="K643" s="401">
        <v>1.6</v>
      </c>
      <c r="L643" s="412">
        <v>17.12</v>
      </c>
      <c r="M643" s="412">
        <v>10.52</v>
      </c>
      <c r="N643" s="412">
        <v>202.52</v>
      </c>
      <c r="O643" s="413">
        <v>0</v>
      </c>
      <c r="P643" s="410">
        <v>1.6</v>
      </c>
      <c r="Q643" s="486">
        <v>17.12</v>
      </c>
      <c r="R643" s="412">
        <v>10.52</v>
      </c>
      <c r="S643" s="412">
        <v>202.52</v>
      </c>
      <c r="T643" s="479">
        <v>0</v>
      </c>
    </row>
    <row r="644" hidden="1" spans="1:20">
      <c r="A644" s="287" t="s">
        <v>42</v>
      </c>
      <c r="B644" s="287"/>
      <c r="C644" s="315" t="s">
        <v>37</v>
      </c>
      <c r="D644" s="652">
        <v>30</v>
      </c>
      <c r="E644" s="393"/>
      <c r="F644" s="735">
        <v>20</v>
      </c>
      <c r="G644" s="393">
        <v>20</v>
      </c>
      <c r="H644" s="734" t="e">
        <f>F644*#REF!/1000</f>
        <v>#REF!</v>
      </c>
      <c r="I644" s="393"/>
      <c r="J644" s="394">
        <v>40</v>
      </c>
      <c r="K644" s="780">
        <v>2</v>
      </c>
      <c r="L644" s="654">
        <v>0.35</v>
      </c>
      <c r="M644" s="654">
        <v>0.33</v>
      </c>
      <c r="N644" s="654">
        <v>48.75</v>
      </c>
      <c r="O644" s="655"/>
      <c r="P644" s="657">
        <f>K644*1.5</f>
        <v>3</v>
      </c>
      <c r="Q644" s="1268">
        <f>L644*1.5</f>
        <v>0.525</v>
      </c>
      <c r="R644" s="1269">
        <f>M644*1.5</f>
        <v>0.495</v>
      </c>
      <c r="S644" s="1269">
        <f>N644*1.5</f>
        <v>73.125</v>
      </c>
      <c r="T644" s="820">
        <f>O644*1.5</f>
        <v>0</v>
      </c>
    </row>
    <row r="645" ht="15.75" hidden="1" spans="1:20">
      <c r="A645" s="300" t="s">
        <v>43</v>
      </c>
      <c r="B645" s="300"/>
      <c r="C645" s="629" t="s">
        <v>319</v>
      </c>
      <c r="D645" s="302" t="s">
        <v>46</v>
      </c>
      <c r="E645" s="303" t="s">
        <v>46</v>
      </c>
      <c r="F645" s="303" t="s">
        <v>46</v>
      </c>
      <c r="G645" s="303" t="s">
        <v>46</v>
      </c>
      <c r="H645" s="303" t="s">
        <v>46</v>
      </c>
      <c r="I645" s="303" t="s">
        <v>46</v>
      </c>
      <c r="J645" s="387" t="s">
        <v>46</v>
      </c>
      <c r="K645" s="1244">
        <v>1.5</v>
      </c>
      <c r="L645" s="706">
        <v>0.5</v>
      </c>
      <c r="M645" s="706">
        <v>21</v>
      </c>
      <c r="N645" s="706">
        <v>95</v>
      </c>
      <c r="O645" s="1245">
        <v>10</v>
      </c>
      <c r="P645" s="661">
        <v>1.5</v>
      </c>
      <c r="Q645" s="705">
        <v>0.5</v>
      </c>
      <c r="R645" s="706">
        <v>21</v>
      </c>
      <c r="S645" s="706">
        <v>95</v>
      </c>
      <c r="T645" s="823">
        <v>10</v>
      </c>
    </row>
    <row r="646" ht="15.75" hidden="1" spans="1:20">
      <c r="A646" s="305"/>
      <c r="B646" s="305"/>
      <c r="C646" s="630" t="s">
        <v>47</v>
      </c>
      <c r="D646" s="1218"/>
      <c r="E646" s="1219"/>
      <c r="F646" s="1220"/>
      <c r="G646" s="1219"/>
      <c r="H646" s="1221" t="e">
        <f>F646*#REF!/1000</f>
        <v>#REF!</v>
      </c>
      <c r="I646" s="1246"/>
      <c r="J646" s="1247"/>
      <c r="K646" s="812">
        <f t="shared" ref="K646:T646" si="391">SUM(K641:K645)</f>
        <v>22.3</v>
      </c>
      <c r="L646" s="392">
        <f t="shared" si="391"/>
        <v>30.17</v>
      </c>
      <c r="M646" s="392">
        <f t="shared" si="391"/>
        <v>62.35</v>
      </c>
      <c r="N646" s="392">
        <f t="shared" si="391"/>
        <v>648.27</v>
      </c>
      <c r="O646" s="1086">
        <f t="shared" si="391"/>
        <v>11.34</v>
      </c>
      <c r="P646" s="952">
        <f t="shared" si="391"/>
        <v>23.3</v>
      </c>
      <c r="Q646" s="973">
        <f t="shared" si="391"/>
        <v>30.345</v>
      </c>
      <c r="R646" s="950">
        <f t="shared" si="391"/>
        <v>62.515</v>
      </c>
      <c r="S646" s="950">
        <f t="shared" si="391"/>
        <v>672.645</v>
      </c>
      <c r="T646" s="1067">
        <f t="shared" si="391"/>
        <v>11.34</v>
      </c>
    </row>
    <row r="647" hidden="1" spans="1:20">
      <c r="A647" s="314"/>
      <c r="B647" s="508" t="s">
        <v>48</v>
      </c>
      <c r="C647" s="513"/>
      <c r="D647" s="1222"/>
      <c r="E647" s="1223"/>
      <c r="F647" s="1224"/>
      <c r="G647" s="1223"/>
      <c r="H647" s="1225"/>
      <c r="I647" s="1248"/>
      <c r="J647" s="1249"/>
      <c r="K647" s="544"/>
      <c r="L647" s="545"/>
      <c r="M647" s="545"/>
      <c r="N647" s="545"/>
      <c r="O647" s="666"/>
      <c r="P647" s="1033"/>
      <c r="Q647" s="1056"/>
      <c r="R647" s="1057"/>
      <c r="S647" s="1057"/>
      <c r="T647" s="1270"/>
    </row>
    <row r="648" hidden="1" spans="1:20">
      <c r="A648" s="287" t="s">
        <v>148</v>
      </c>
      <c r="B648" s="281"/>
      <c r="C648" s="289" t="s">
        <v>320</v>
      </c>
      <c r="D648" s="1226">
        <v>60</v>
      </c>
      <c r="E648" s="1227">
        <f>E643</f>
        <v>0</v>
      </c>
      <c r="F648" s="1227"/>
      <c r="G648" s="1227"/>
      <c r="H648" s="1228" t="e">
        <f>F648*#REF!/1000</f>
        <v>#REF!</v>
      </c>
      <c r="I648" s="1230"/>
      <c r="J648" s="1250">
        <v>100</v>
      </c>
      <c r="K648" s="370">
        <v>0.66</v>
      </c>
      <c r="L648" s="25">
        <v>0.12</v>
      </c>
      <c r="M648" s="25">
        <v>2.35</v>
      </c>
      <c r="N648" s="25">
        <v>14.4</v>
      </c>
      <c r="O648" s="75">
        <v>2.9</v>
      </c>
      <c r="P648" s="371">
        <f>K648*1.5</f>
        <v>0.99</v>
      </c>
      <c r="Q648" s="591">
        <f t="shared" ref="Q648" si="392">L648*1.5</f>
        <v>0.18</v>
      </c>
      <c r="R648" s="25">
        <f t="shared" ref="R648" si="393">M648*1.5</f>
        <v>3.525</v>
      </c>
      <c r="S648" s="25">
        <f t="shared" ref="S648" si="394">N648*1.5</f>
        <v>21.6</v>
      </c>
      <c r="T648" s="465">
        <f t="shared" ref="T648" si="395">O648*1.5</f>
        <v>4.35</v>
      </c>
    </row>
    <row r="649" hidden="1" spans="1:20">
      <c r="A649" s="287" t="s">
        <v>152</v>
      </c>
      <c r="B649" s="287"/>
      <c r="C649" s="289" t="s">
        <v>153</v>
      </c>
      <c r="D649" s="1226">
        <v>200</v>
      </c>
      <c r="E649" s="1227">
        <f>E648</f>
        <v>0</v>
      </c>
      <c r="F649" s="1229"/>
      <c r="G649" s="1227"/>
      <c r="H649" s="1230">
        <f>F649*$E$24/1000</f>
        <v>0</v>
      </c>
      <c r="I649" s="1230"/>
      <c r="J649" s="1251">
        <v>250</v>
      </c>
      <c r="K649" s="370">
        <v>1.6</v>
      </c>
      <c r="L649" s="25">
        <v>3.4</v>
      </c>
      <c r="M649" s="25">
        <v>8.6</v>
      </c>
      <c r="N649" s="25">
        <v>72</v>
      </c>
      <c r="O649" s="75">
        <v>14.8</v>
      </c>
      <c r="P649" s="371">
        <f t="shared" ref="P649" si="396">K649*1.5</f>
        <v>2.4</v>
      </c>
      <c r="Q649" s="591">
        <f t="shared" ref="Q649" si="397">L649*1.5</f>
        <v>5.1</v>
      </c>
      <c r="R649" s="25">
        <f t="shared" ref="R649:R650" si="398">M649*1.5</f>
        <v>12.9</v>
      </c>
      <c r="S649" s="25">
        <f t="shared" ref="S649:S650" si="399">N649*1.5</f>
        <v>108</v>
      </c>
      <c r="T649" s="465">
        <f t="shared" ref="T649:T650" si="400">O649*1.5</f>
        <v>22.2</v>
      </c>
    </row>
    <row r="650" ht="28.5" hidden="1" spans="1:20">
      <c r="A650" s="638" t="s">
        <v>159</v>
      </c>
      <c r="B650" s="287"/>
      <c r="C650" s="296" t="s">
        <v>160</v>
      </c>
      <c r="D650" s="1231">
        <v>230</v>
      </c>
      <c r="E650" s="298" t="e">
        <f>#REF!</f>
        <v>#REF!</v>
      </c>
      <c r="F650" s="986"/>
      <c r="G650" s="298"/>
      <c r="H650" s="298"/>
      <c r="I650" s="298"/>
      <c r="J650" s="384">
        <v>280</v>
      </c>
      <c r="K650" s="377">
        <v>14.9</v>
      </c>
      <c r="L650" s="161">
        <v>13.5</v>
      </c>
      <c r="M650" s="161">
        <v>37.9</v>
      </c>
      <c r="N650" s="161">
        <v>358.5</v>
      </c>
      <c r="O650" s="375">
        <v>1.6</v>
      </c>
      <c r="P650" s="379">
        <v>16.2</v>
      </c>
      <c r="Q650" s="468">
        <v>14.5</v>
      </c>
      <c r="R650" s="161">
        <f t="shared" si="398"/>
        <v>56.85</v>
      </c>
      <c r="S650" s="161">
        <f t="shared" si="399"/>
        <v>537.75</v>
      </c>
      <c r="T650" s="709">
        <f t="shared" si="400"/>
        <v>2.4</v>
      </c>
    </row>
    <row r="651" hidden="1" spans="1:20">
      <c r="A651" s="287"/>
      <c r="B651" s="287"/>
      <c r="C651" s="289" t="s">
        <v>321</v>
      </c>
      <c r="D651" s="290">
        <v>200</v>
      </c>
      <c r="E651" s="291">
        <v>200</v>
      </c>
      <c r="F651" s="291">
        <v>200</v>
      </c>
      <c r="G651" s="291">
        <v>200</v>
      </c>
      <c r="H651" s="291">
        <v>200</v>
      </c>
      <c r="I651" s="291">
        <v>200</v>
      </c>
      <c r="J651" s="369">
        <v>200</v>
      </c>
      <c r="K651" s="372">
        <v>0.2</v>
      </c>
      <c r="L651" s="28">
        <v>0.2</v>
      </c>
      <c r="M651" s="25">
        <v>29.6</v>
      </c>
      <c r="N651" s="28">
        <v>74</v>
      </c>
      <c r="O651" s="75">
        <v>22</v>
      </c>
      <c r="P651" s="373">
        <v>0.2</v>
      </c>
      <c r="Q651" s="124">
        <v>0.2</v>
      </c>
      <c r="R651" s="28">
        <v>17.8</v>
      </c>
      <c r="S651" s="28">
        <v>74</v>
      </c>
      <c r="T651" s="590">
        <v>22</v>
      </c>
    </row>
    <row r="652" hidden="1" spans="1:20">
      <c r="A652" s="287" t="s">
        <v>42</v>
      </c>
      <c r="B652" s="287"/>
      <c r="C652" s="289" t="s">
        <v>84</v>
      </c>
      <c r="D652" s="295">
        <v>40</v>
      </c>
      <c r="E652" s="291"/>
      <c r="F652" s="292">
        <v>50</v>
      </c>
      <c r="G652" s="291">
        <v>50</v>
      </c>
      <c r="H652" s="293" t="e">
        <f t="shared" ref="H652:H653" si="401">F652*$E$5/1000</f>
        <v>#REF!</v>
      </c>
      <c r="I652" s="291"/>
      <c r="J652" s="369">
        <v>60</v>
      </c>
      <c r="K652" s="370">
        <v>2.8</v>
      </c>
      <c r="L652" s="25">
        <v>0.51</v>
      </c>
      <c r="M652" s="25">
        <v>6.5</v>
      </c>
      <c r="N652" s="25">
        <v>90</v>
      </c>
      <c r="O652" s="65">
        <v>0</v>
      </c>
      <c r="P652" s="371">
        <f>K652*1.5</f>
        <v>4.2</v>
      </c>
      <c r="Q652" s="591">
        <f t="shared" ref="Q652" si="402">L652*1.5</f>
        <v>0.765</v>
      </c>
      <c r="R652" s="25">
        <f t="shared" ref="R652" si="403">M652*1.5</f>
        <v>9.75</v>
      </c>
      <c r="S652" s="25">
        <f t="shared" ref="S652" si="404">N652*1.5</f>
        <v>135</v>
      </c>
      <c r="T652" s="465">
        <f t="shared" ref="T652" si="405">O652*1.5</f>
        <v>0</v>
      </c>
    </row>
    <row r="653" ht="15.75" hidden="1" spans="1:20">
      <c r="A653" s="300" t="s">
        <v>42</v>
      </c>
      <c r="B653" s="300"/>
      <c r="C653" s="301" t="s">
        <v>37</v>
      </c>
      <c r="D653" s="331">
        <v>20</v>
      </c>
      <c r="E653" s="332"/>
      <c r="F653" s="303">
        <v>50</v>
      </c>
      <c r="G653" s="332">
        <v>50</v>
      </c>
      <c r="H653" s="333" t="e">
        <f t="shared" si="401"/>
        <v>#REF!</v>
      </c>
      <c r="I653" s="414"/>
      <c r="J653" s="415">
        <v>30</v>
      </c>
      <c r="K653" s="388">
        <v>4.1</v>
      </c>
      <c r="L653" s="389">
        <v>0.7</v>
      </c>
      <c r="M653" s="389">
        <v>4.6</v>
      </c>
      <c r="N653" s="389">
        <v>97.5</v>
      </c>
      <c r="O653" s="390">
        <v>0</v>
      </c>
      <c r="P653" s="1252">
        <f>K653*1.5</f>
        <v>6.15</v>
      </c>
      <c r="Q653" s="1271">
        <f t="shared" ref="Q653" si="406">L653*1.5</f>
        <v>1.05</v>
      </c>
      <c r="R653" s="1272">
        <f t="shared" ref="R653" si="407">M653*1.5</f>
        <v>6.9</v>
      </c>
      <c r="S653" s="1272">
        <f t="shared" ref="S653" si="408">N653*1.5</f>
        <v>146.25</v>
      </c>
      <c r="T653" s="1273">
        <f t="shared" ref="T653" si="409">O653*1.5</f>
        <v>0</v>
      </c>
    </row>
    <row r="654" ht="15.75" hidden="1" spans="1:20">
      <c r="A654" s="342"/>
      <c r="B654" s="342"/>
      <c r="C654" s="334" t="s">
        <v>47</v>
      </c>
      <c r="D654" s="341"/>
      <c r="E654" s="308"/>
      <c r="F654" s="307"/>
      <c r="G654" s="308"/>
      <c r="H654" s="309"/>
      <c r="I654" s="308"/>
      <c r="J654" s="539"/>
      <c r="K654" s="1253">
        <f t="shared" ref="K654:T654" si="410">SUM(K648:K653)</f>
        <v>24.26</v>
      </c>
      <c r="L654" s="1253">
        <f t="shared" si="410"/>
        <v>18.43</v>
      </c>
      <c r="M654" s="1253">
        <f t="shared" si="410"/>
        <v>89.55</v>
      </c>
      <c r="N654" s="1253">
        <f t="shared" si="410"/>
        <v>706.4</v>
      </c>
      <c r="O654" s="1254">
        <f t="shared" si="410"/>
        <v>41.3</v>
      </c>
      <c r="P654" s="1255">
        <f t="shared" si="410"/>
        <v>30.14</v>
      </c>
      <c r="Q654" s="1274">
        <f t="shared" si="410"/>
        <v>21.795</v>
      </c>
      <c r="R654" s="1275">
        <f t="shared" si="410"/>
        <v>107.725</v>
      </c>
      <c r="S654" s="1275">
        <f t="shared" si="410"/>
        <v>1022.6</v>
      </c>
      <c r="T654" s="678">
        <f t="shared" si="410"/>
        <v>50.95</v>
      </c>
    </row>
    <row r="655" hidden="1" spans="1:20">
      <c r="A655" s="336"/>
      <c r="B655" s="512" t="s">
        <v>85</v>
      </c>
      <c r="C655" s="639"/>
      <c r="D655" s="640"/>
      <c r="E655" s="317"/>
      <c r="F655" s="318"/>
      <c r="G655" s="317"/>
      <c r="H655" s="317"/>
      <c r="I655" s="317"/>
      <c r="J655" s="396"/>
      <c r="K655" s="679"/>
      <c r="L655" s="680"/>
      <c r="M655" s="680"/>
      <c r="N655" s="681"/>
      <c r="O655" s="682"/>
      <c r="P655" s="983"/>
      <c r="Q655" s="1276"/>
      <c r="R655" s="680"/>
      <c r="S655" s="681"/>
      <c r="T655" s="1277"/>
    </row>
    <row r="656" hidden="1" spans="1:20">
      <c r="A656" s="288" t="s">
        <v>168</v>
      </c>
      <c r="B656" s="288"/>
      <c r="C656" s="642" t="s">
        <v>322</v>
      </c>
      <c r="D656" s="339">
        <v>200</v>
      </c>
      <c r="E656" s="340"/>
      <c r="F656" s="340"/>
      <c r="G656" s="340"/>
      <c r="H656" s="293"/>
      <c r="I656" s="340"/>
      <c r="J656" s="423">
        <v>200</v>
      </c>
      <c r="K656" s="409">
        <v>0.4</v>
      </c>
      <c r="L656" s="412">
        <v>0</v>
      </c>
      <c r="M656" s="412">
        <v>23.6</v>
      </c>
      <c r="N656" s="412">
        <v>94</v>
      </c>
      <c r="O656" s="413">
        <v>55</v>
      </c>
      <c r="P656" s="410">
        <v>0.4</v>
      </c>
      <c r="Q656" s="486">
        <v>0</v>
      </c>
      <c r="R656" s="412">
        <v>23.6</v>
      </c>
      <c r="S656" s="412">
        <v>94</v>
      </c>
      <c r="T656" s="626">
        <v>55</v>
      </c>
    </row>
    <row r="657" ht="15.75" hidden="1" spans="1:20">
      <c r="A657" s="287" t="s">
        <v>87</v>
      </c>
      <c r="B657" s="287"/>
      <c r="C657" s="289" t="s">
        <v>307</v>
      </c>
      <c r="D657" s="295">
        <v>20</v>
      </c>
      <c r="E657" s="291"/>
      <c r="F657" s="292">
        <v>20</v>
      </c>
      <c r="G657" s="291"/>
      <c r="H657" s="293"/>
      <c r="I657" s="291"/>
      <c r="J657" s="369">
        <v>20</v>
      </c>
      <c r="K657" s="370">
        <v>1.5</v>
      </c>
      <c r="L657" s="25">
        <v>1.9</v>
      </c>
      <c r="M657" s="25">
        <v>34.8</v>
      </c>
      <c r="N657" s="161">
        <v>140</v>
      </c>
      <c r="O657" s="65"/>
      <c r="P657" s="371">
        <v>1.5</v>
      </c>
      <c r="Q657" s="591">
        <v>1.9</v>
      </c>
      <c r="R657" s="25">
        <v>34.8</v>
      </c>
      <c r="S657" s="161">
        <v>140</v>
      </c>
      <c r="T657" s="465"/>
    </row>
    <row r="658" ht="15.75" hidden="1" spans="1:20">
      <c r="A658" s="342"/>
      <c r="B658" s="342"/>
      <c r="C658" s="334" t="s">
        <v>47</v>
      </c>
      <c r="D658" s="341"/>
      <c r="E658" s="308"/>
      <c r="F658" s="307"/>
      <c r="G658" s="308"/>
      <c r="H658" s="309"/>
      <c r="I658" s="308"/>
      <c r="J658" s="539"/>
      <c r="K658" s="1256">
        <f>SUM(K656:K657)</f>
        <v>1.9</v>
      </c>
      <c r="L658" s="1256">
        <f t="shared" ref="L658:T658" si="411">SUM(L656:L657)</f>
        <v>1.9</v>
      </c>
      <c r="M658" s="1256">
        <f t="shared" si="411"/>
        <v>58.4</v>
      </c>
      <c r="N658" s="1256">
        <f t="shared" si="411"/>
        <v>234</v>
      </c>
      <c r="O658" s="1257">
        <f t="shared" si="411"/>
        <v>55</v>
      </c>
      <c r="P658" s="1258">
        <f t="shared" si="411"/>
        <v>1.9</v>
      </c>
      <c r="Q658" s="1278">
        <f t="shared" si="411"/>
        <v>1.9</v>
      </c>
      <c r="R658" s="1256">
        <f t="shared" si="411"/>
        <v>58.4</v>
      </c>
      <c r="S658" s="1256">
        <f t="shared" si="411"/>
        <v>234</v>
      </c>
      <c r="T658" s="1258">
        <f t="shared" si="411"/>
        <v>55</v>
      </c>
    </row>
    <row r="659" ht="15.75" hidden="1" spans="1:20">
      <c r="A659" s="1232"/>
      <c r="B659" s="1232"/>
      <c r="C659" s="343" t="s">
        <v>323</v>
      </c>
      <c r="D659" s="344"/>
      <c r="E659" s="345"/>
      <c r="F659" s="345"/>
      <c r="G659" s="345"/>
      <c r="H659" s="345"/>
      <c r="I659" s="345"/>
      <c r="J659" s="438"/>
      <c r="K659" s="663">
        <f t="shared" ref="K659:T659" si="412">K658+K654+K646</f>
        <v>48.46</v>
      </c>
      <c r="L659" s="663">
        <f t="shared" si="412"/>
        <v>50.5</v>
      </c>
      <c r="M659" s="663">
        <f t="shared" si="412"/>
        <v>210.3</v>
      </c>
      <c r="N659" s="663">
        <f t="shared" si="412"/>
        <v>1588.67</v>
      </c>
      <c r="O659" s="692">
        <f t="shared" si="412"/>
        <v>107.64</v>
      </c>
      <c r="P659" s="789">
        <f t="shared" si="412"/>
        <v>55.34</v>
      </c>
      <c r="Q659" s="824">
        <f t="shared" si="412"/>
        <v>54.04</v>
      </c>
      <c r="R659" s="1061">
        <f t="shared" si="412"/>
        <v>228.64</v>
      </c>
      <c r="S659" s="1061">
        <f t="shared" si="412"/>
        <v>1929.245</v>
      </c>
      <c r="T659" s="789">
        <f t="shared" si="412"/>
        <v>117.29</v>
      </c>
    </row>
    <row r="660" ht="18.75" hidden="1" spans="1:20">
      <c r="A660" s="645"/>
      <c r="B660" s="645"/>
      <c r="C660" s="646"/>
      <c r="D660" s="647" t="s">
        <v>324</v>
      </c>
      <c r="E660" s="648" t="s">
        <v>173</v>
      </c>
      <c r="F660" s="648"/>
      <c r="G660" s="648"/>
      <c r="H660" s="649"/>
      <c r="I660" s="648"/>
      <c r="J660" s="694"/>
      <c r="K660" s="695"/>
      <c r="L660" s="696"/>
      <c r="M660" s="696"/>
      <c r="N660" s="696"/>
      <c r="O660" s="697"/>
      <c r="P660" s="698"/>
      <c r="Q660" s="621"/>
      <c r="R660" s="622"/>
      <c r="S660" s="622"/>
      <c r="T660" s="623"/>
    </row>
    <row r="661" ht="30" hidden="1" spans="1:20">
      <c r="A661" s="522" t="s">
        <v>2</v>
      </c>
      <c r="B661" s="523" t="s">
        <v>3</v>
      </c>
      <c r="C661" s="524" t="s">
        <v>4</v>
      </c>
      <c r="D661" s="284" t="s">
        <v>17</v>
      </c>
      <c r="E661" s="525" t="s">
        <v>6</v>
      </c>
      <c r="F661" s="525" t="s">
        <v>7</v>
      </c>
      <c r="G661" s="525" t="s">
        <v>8</v>
      </c>
      <c r="H661" s="650" t="s">
        <v>9</v>
      </c>
      <c r="I661" s="525"/>
      <c r="J661" s="284" t="s">
        <v>17</v>
      </c>
      <c r="K661" s="586" t="s">
        <v>11</v>
      </c>
      <c r="L661" s="15" t="s">
        <v>12</v>
      </c>
      <c r="M661" s="15" t="s">
        <v>13</v>
      </c>
      <c r="N661" s="59" t="s">
        <v>14</v>
      </c>
      <c r="O661" s="60" t="s">
        <v>15</v>
      </c>
      <c r="P661" s="524" t="s">
        <v>11</v>
      </c>
      <c r="Q661" s="624" t="s">
        <v>12</v>
      </c>
      <c r="R661" s="15" t="s">
        <v>13</v>
      </c>
      <c r="S661" s="59" t="s">
        <v>14</v>
      </c>
      <c r="T661" s="625" t="s">
        <v>15</v>
      </c>
    </row>
    <row r="662" hidden="1" spans="1:20">
      <c r="A662" s="288"/>
      <c r="B662" s="526" t="s">
        <v>16</v>
      </c>
      <c r="C662" s="527"/>
      <c r="D662" s="528"/>
      <c r="E662" s="525"/>
      <c r="F662" s="525"/>
      <c r="G662" s="525"/>
      <c r="H662" s="650"/>
      <c r="I662" s="525"/>
      <c r="J662" s="587"/>
      <c r="K662" s="586"/>
      <c r="L662" s="15"/>
      <c r="M662" s="15"/>
      <c r="N662" s="59"/>
      <c r="O662" s="60"/>
      <c r="P662" s="524"/>
      <c r="Q662" s="624"/>
      <c r="R662" s="15"/>
      <c r="S662" s="59"/>
      <c r="T662" s="625"/>
    </row>
    <row r="663" hidden="1" spans="1:20">
      <c r="A663" s="287" t="s">
        <v>174</v>
      </c>
      <c r="B663" s="288"/>
      <c r="C663" s="296" t="s">
        <v>325</v>
      </c>
      <c r="D663" s="290">
        <v>200</v>
      </c>
      <c r="E663" s="291">
        <v>200</v>
      </c>
      <c r="F663" s="291">
        <v>200</v>
      </c>
      <c r="G663" s="291">
        <v>200</v>
      </c>
      <c r="H663" s="291">
        <v>200</v>
      </c>
      <c r="I663" s="291">
        <v>200</v>
      </c>
      <c r="J663" s="369">
        <v>200</v>
      </c>
      <c r="K663" s="370">
        <v>6.3</v>
      </c>
      <c r="L663" s="25">
        <v>6</v>
      </c>
      <c r="M663" s="25">
        <v>45.7</v>
      </c>
      <c r="N663" s="25">
        <v>286</v>
      </c>
      <c r="O663" s="65">
        <v>0.65</v>
      </c>
      <c r="P663" s="456">
        <f t="shared" ref="P663" si="413">K663*1.67</f>
        <v>10.521</v>
      </c>
      <c r="Q663" s="505">
        <f t="shared" ref="Q663" si="414">L663*1.67</f>
        <v>10.02</v>
      </c>
      <c r="R663" s="506">
        <f t="shared" ref="R663" si="415">M663*1.67</f>
        <v>76.319</v>
      </c>
      <c r="S663" s="506">
        <f t="shared" ref="S663" si="416">N663*1.67</f>
        <v>477.62</v>
      </c>
      <c r="T663" s="507">
        <f t="shared" ref="T663" si="417">O663*1.67</f>
        <v>1.0855</v>
      </c>
    </row>
    <row r="664" hidden="1" spans="1:20">
      <c r="A664" s="287" t="s">
        <v>145</v>
      </c>
      <c r="B664" s="288"/>
      <c r="C664" s="296" t="s">
        <v>95</v>
      </c>
      <c r="D664" s="290">
        <v>200</v>
      </c>
      <c r="E664" s="291">
        <f>E663</f>
        <v>200</v>
      </c>
      <c r="F664" s="291"/>
      <c r="G664" s="291"/>
      <c r="H664" s="293">
        <f>F664*$E$9/1000</f>
        <v>0</v>
      </c>
      <c r="I664" s="291"/>
      <c r="J664" s="369">
        <v>200</v>
      </c>
      <c r="K664" s="409">
        <v>4.9</v>
      </c>
      <c r="L664" s="412">
        <v>3</v>
      </c>
      <c r="M664" s="412">
        <v>32.5</v>
      </c>
      <c r="N664" s="412">
        <v>190</v>
      </c>
      <c r="O664" s="413">
        <v>1.59</v>
      </c>
      <c r="P664" s="410">
        <f>K664</f>
        <v>4.9</v>
      </c>
      <c r="Q664" s="486">
        <f t="shared" ref="Q664" si="418">L664</f>
        <v>3</v>
      </c>
      <c r="R664" s="412">
        <f t="shared" ref="R664" si="419">M664</f>
        <v>32.5</v>
      </c>
      <c r="S664" s="412">
        <f t="shared" ref="S664" si="420">N664</f>
        <v>190</v>
      </c>
      <c r="T664" s="626">
        <f t="shared" ref="T664" si="421">O664</f>
        <v>1.59</v>
      </c>
    </row>
    <row r="665" hidden="1" spans="1:20">
      <c r="A665" s="287" t="s">
        <v>178</v>
      </c>
      <c r="B665" s="287"/>
      <c r="C665" s="296" t="s">
        <v>292</v>
      </c>
      <c r="D665" s="295" t="s">
        <v>40</v>
      </c>
      <c r="E665" s="291">
        <f>E664</f>
        <v>200</v>
      </c>
      <c r="F665" s="291"/>
      <c r="G665" s="291"/>
      <c r="H665" s="293" t="e">
        <f t="shared" ref="H665" si="422">F665*$E$5/1000</f>
        <v>#REF!</v>
      </c>
      <c r="I665" s="291"/>
      <c r="J665" s="369" t="s">
        <v>41</v>
      </c>
      <c r="K665" s="377">
        <v>6.25</v>
      </c>
      <c r="L665" s="161">
        <v>9.3</v>
      </c>
      <c r="M665" s="161">
        <v>13</v>
      </c>
      <c r="N665" s="161">
        <v>148</v>
      </c>
      <c r="O665" s="378">
        <v>0.14</v>
      </c>
      <c r="P665" s="863">
        <f>K665*1.5</f>
        <v>9.375</v>
      </c>
      <c r="Q665" s="880">
        <f t="shared" ref="Q665:T665" si="423">L665*1.5</f>
        <v>13.95</v>
      </c>
      <c r="R665" s="881">
        <f t="shared" si="423"/>
        <v>19.5</v>
      </c>
      <c r="S665" s="881">
        <f t="shared" si="423"/>
        <v>222</v>
      </c>
      <c r="T665" s="1075">
        <f t="shared" si="423"/>
        <v>0.21</v>
      </c>
    </row>
    <row r="666" hidden="1" spans="1:20">
      <c r="A666" s="287" t="s">
        <v>42</v>
      </c>
      <c r="B666" s="287"/>
      <c r="C666" s="289" t="s">
        <v>37</v>
      </c>
      <c r="D666" s="295">
        <v>30</v>
      </c>
      <c r="E666" s="291"/>
      <c r="F666" s="292">
        <v>20</v>
      </c>
      <c r="G666" s="291">
        <v>20</v>
      </c>
      <c r="H666" s="293" t="e">
        <f>F666*#REF!/1000</f>
        <v>#REF!</v>
      </c>
      <c r="I666" s="291"/>
      <c r="J666" s="369">
        <v>40</v>
      </c>
      <c r="K666" s="380">
        <v>2</v>
      </c>
      <c r="L666" s="381">
        <v>0.35</v>
      </c>
      <c r="M666" s="381">
        <v>0.33</v>
      </c>
      <c r="N666" s="381">
        <v>48.75</v>
      </c>
      <c r="O666" s="382"/>
      <c r="P666" s="863">
        <f>K666*1.5</f>
        <v>3</v>
      </c>
      <c r="Q666" s="880">
        <f t="shared" ref="Q666" si="424">L666*1.5</f>
        <v>0.525</v>
      </c>
      <c r="R666" s="881">
        <f t="shared" ref="R666" si="425">M666*1.5</f>
        <v>0.495</v>
      </c>
      <c r="S666" s="881">
        <f t="shared" ref="S666" si="426">N666*1.5</f>
        <v>73.125</v>
      </c>
      <c r="T666" s="1279">
        <f t="shared" ref="T666" si="427">O666*1.5</f>
        <v>0</v>
      </c>
    </row>
    <row r="667" ht="15.75" hidden="1" spans="1:20">
      <c r="A667" s="300" t="s">
        <v>43</v>
      </c>
      <c r="B667" s="300"/>
      <c r="C667" s="301" t="s">
        <v>44</v>
      </c>
      <c r="D667" s="302" t="s">
        <v>46</v>
      </c>
      <c r="E667" s="303" t="s">
        <v>46</v>
      </c>
      <c r="F667" s="303" t="s">
        <v>46</v>
      </c>
      <c r="G667" s="303" t="s">
        <v>46</v>
      </c>
      <c r="H667" s="303" t="s">
        <v>46</v>
      </c>
      <c r="I667" s="303" t="s">
        <v>46</v>
      </c>
      <c r="J667" s="387" t="s">
        <v>46</v>
      </c>
      <c r="K667" s="1003">
        <v>0.4</v>
      </c>
      <c r="L667" s="554">
        <v>0.4</v>
      </c>
      <c r="M667" s="554">
        <v>9.8</v>
      </c>
      <c r="N667" s="554">
        <v>44</v>
      </c>
      <c r="O667" s="555">
        <v>22</v>
      </c>
      <c r="P667" s="556">
        <v>0.4</v>
      </c>
      <c r="Q667" s="899">
        <v>0.4</v>
      </c>
      <c r="R667" s="900">
        <v>9.8</v>
      </c>
      <c r="S667" s="900">
        <v>44</v>
      </c>
      <c r="T667" s="1011">
        <v>22</v>
      </c>
    </row>
    <row r="668" ht="15.75" hidden="1" spans="1:20">
      <c r="A668" s="342"/>
      <c r="B668" s="342"/>
      <c r="C668" s="334" t="s">
        <v>47</v>
      </c>
      <c r="D668" s="341"/>
      <c r="E668" s="308"/>
      <c r="F668" s="307"/>
      <c r="G668" s="308"/>
      <c r="H668" s="1233">
        <f t="shared" ref="H668" si="428">F668*$E$26/1000</f>
        <v>0</v>
      </c>
      <c r="I668" s="308"/>
      <c r="J668" s="539"/>
      <c r="K668" s="579">
        <f t="shared" ref="K668:T668" si="429">K663+K664+K665+K666+K667</f>
        <v>19.85</v>
      </c>
      <c r="L668" s="580">
        <f t="shared" si="429"/>
        <v>19.05</v>
      </c>
      <c r="M668" s="580">
        <f t="shared" si="429"/>
        <v>101.33</v>
      </c>
      <c r="N668" s="580">
        <f t="shared" si="429"/>
        <v>716.75</v>
      </c>
      <c r="O668" s="581">
        <f t="shared" si="429"/>
        <v>24.38</v>
      </c>
      <c r="P668" s="873">
        <f t="shared" si="429"/>
        <v>28.196</v>
      </c>
      <c r="Q668" s="901">
        <f t="shared" si="429"/>
        <v>27.895</v>
      </c>
      <c r="R668" s="902">
        <f t="shared" si="429"/>
        <v>138.614</v>
      </c>
      <c r="S668" s="902">
        <f t="shared" si="429"/>
        <v>1006.745</v>
      </c>
      <c r="T668" s="1280">
        <f t="shared" si="429"/>
        <v>24.8855</v>
      </c>
    </row>
    <row r="669" hidden="1" spans="1:20">
      <c r="A669" s="336"/>
      <c r="B669" s="739" t="s">
        <v>48</v>
      </c>
      <c r="C669" s="513"/>
      <c r="D669" s="316"/>
      <c r="E669" s="317"/>
      <c r="F669" s="318"/>
      <c r="G669" s="317"/>
      <c r="H669" s="1234"/>
      <c r="I669" s="317"/>
      <c r="J669" s="396"/>
      <c r="K669" s="679"/>
      <c r="L669" s="680"/>
      <c r="M669" s="680"/>
      <c r="N669" s="680"/>
      <c r="O669" s="858"/>
      <c r="P669" s="685"/>
      <c r="Q669" s="724"/>
      <c r="R669" s="725"/>
      <c r="S669" s="725"/>
      <c r="T669" s="878"/>
    </row>
    <row r="670" hidden="1" spans="1:20">
      <c r="A670" s="287" t="s">
        <v>49</v>
      </c>
      <c r="B670" s="287"/>
      <c r="C670" s="289" t="s">
        <v>326</v>
      </c>
      <c r="D670" s="295">
        <v>60</v>
      </c>
      <c r="E670" s="291"/>
      <c r="F670" s="292"/>
      <c r="G670" s="291"/>
      <c r="H670" s="293" t="e">
        <f t="shared" ref="H670" si="430">F670*$E$5/1000</f>
        <v>#REF!</v>
      </c>
      <c r="I670" s="291"/>
      <c r="J670" s="369">
        <v>100</v>
      </c>
      <c r="K670" s="370">
        <v>0.48</v>
      </c>
      <c r="L670" s="25">
        <v>0.12</v>
      </c>
      <c r="M670" s="25">
        <v>1.56</v>
      </c>
      <c r="N670" s="25">
        <v>28.4</v>
      </c>
      <c r="O670" s="65">
        <v>2.94</v>
      </c>
      <c r="P670" s="371">
        <f>K670*1.5</f>
        <v>0.72</v>
      </c>
      <c r="Q670" s="591">
        <f t="shared" ref="Q670:T670" si="431">L670*1.5</f>
        <v>0.18</v>
      </c>
      <c r="R670" s="25">
        <f t="shared" si="431"/>
        <v>2.34</v>
      </c>
      <c r="S670" s="25">
        <f t="shared" si="431"/>
        <v>42.6</v>
      </c>
      <c r="T670" s="465">
        <f t="shared" si="431"/>
        <v>4.41</v>
      </c>
    </row>
    <row r="671" hidden="1" spans="1:20">
      <c r="A671" s="288" t="s">
        <v>183</v>
      </c>
      <c r="B671" s="288"/>
      <c r="C671" s="1235" t="s">
        <v>184</v>
      </c>
      <c r="D671" s="297">
        <v>200</v>
      </c>
      <c r="E671" s="1236">
        <f>E670</f>
        <v>0</v>
      </c>
      <c r="F671" s="1236"/>
      <c r="G671" s="1236"/>
      <c r="H671" s="299">
        <f>F671*$E$28/1000</f>
        <v>0</v>
      </c>
      <c r="I671" s="298"/>
      <c r="J671" s="384">
        <v>250</v>
      </c>
      <c r="K671" s="653">
        <v>2.2</v>
      </c>
      <c r="L671" s="654">
        <v>1.8</v>
      </c>
      <c r="M671" s="654">
        <v>16.4</v>
      </c>
      <c r="N671" s="654">
        <v>129</v>
      </c>
      <c r="O671" s="655">
        <v>12.87</v>
      </c>
      <c r="P671" s="410">
        <f>K671*1.25</f>
        <v>2.75</v>
      </c>
      <c r="Q671" s="486">
        <f>L671*1.25</f>
        <v>2.25</v>
      </c>
      <c r="R671" s="486">
        <f t="shared" ref="R671:S671" si="432">M671*1.25</f>
        <v>20.5</v>
      </c>
      <c r="S671" s="486">
        <f t="shared" si="432"/>
        <v>161.25</v>
      </c>
      <c r="T671" s="486">
        <v>16.08</v>
      </c>
    </row>
    <row r="672" hidden="1" spans="1:20">
      <c r="A672" s="288" t="s">
        <v>188</v>
      </c>
      <c r="B672" s="288"/>
      <c r="C672" s="289" t="s">
        <v>327</v>
      </c>
      <c r="D672" s="1231">
        <v>225</v>
      </c>
      <c r="E672" s="291">
        <f>E671</f>
        <v>0</v>
      </c>
      <c r="F672" s="291"/>
      <c r="G672" s="1237"/>
      <c r="H672" s="1238">
        <f t="shared" ref="H672" si="433">F672*$E$36/1000</f>
        <v>0</v>
      </c>
      <c r="I672" s="291"/>
      <c r="J672" s="369">
        <v>250</v>
      </c>
      <c r="K672" s="780">
        <v>33.97</v>
      </c>
      <c r="L672" s="402">
        <v>18.7</v>
      </c>
      <c r="M672" s="781">
        <v>12.15</v>
      </c>
      <c r="N672" s="781">
        <v>327</v>
      </c>
      <c r="O672" s="782">
        <v>2.1</v>
      </c>
      <c r="P672" s="411">
        <f t="shared" ref="P672" si="434">K672*1.5</f>
        <v>50.955</v>
      </c>
      <c r="Q672" s="484">
        <f t="shared" ref="Q672" si="435">L672*1.5</f>
        <v>28.05</v>
      </c>
      <c r="R672" s="485">
        <f t="shared" ref="R672" si="436">M672*1.5</f>
        <v>18.225</v>
      </c>
      <c r="S672" s="485">
        <f t="shared" ref="S672" si="437">N672*1.5</f>
        <v>490.5</v>
      </c>
      <c r="T672" s="1281">
        <f t="shared" ref="T672" si="438">O672*1.5</f>
        <v>3.15</v>
      </c>
    </row>
    <row r="673" hidden="1" spans="1:20">
      <c r="A673" s="287" t="s">
        <v>123</v>
      </c>
      <c r="B673" s="287"/>
      <c r="C673" s="296" t="s">
        <v>81</v>
      </c>
      <c r="D673" s="295">
        <v>200</v>
      </c>
      <c r="E673" s="291" t="e">
        <f>#REF!</f>
        <v>#REF!</v>
      </c>
      <c r="F673" s="291">
        <v>200</v>
      </c>
      <c r="G673" s="291"/>
      <c r="H673" s="511" t="e">
        <f t="shared" ref="H673" si="439">F673*$D$4/1000</f>
        <v>#VALUE!</v>
      </c>
      <c r="I673" s="291"/>
      <c r="J673" s="369">
        <v>200</v>
      </c>
      <c r="K673" s="401">
        <v>0.14</v>
      </c>
      <c r="L673" s="402">
        <v>0.06</v>
      </c>
      <c r="M673" s="412">
        <v>29.6</v>
      </c>
      <c r="N673" s="412">
        <v>69.44</v>
      </c>
      <c r="O673" s="413">
        <v>40</v>
      </c>
      <c r="P673" s="410">
        <f>K673</f>
        <v>0.14</v>
      </c>
      <c r="Q673" s="486">
        <f t="shared" ref="Q673:T673" si="440">L673</f>
        <v>0.06</v>
      </c>
      <c r="R673" s="412">
        <f t="shared" si="440"/>
        <v>29.6</v>
      </c>
      <c r="S673" s="402">
        <f t="shared" si="440"/>
        <v>69.44</v>
      </c>
      <c r="T673" s="1282">
        <f t="shared" si="440"/>
        <v>40</v>
      </c>
    </row>
    <row r="674" hidden="1" spans="1:20">
      <c r="A674" s="287" t="s">
        <v>42</v>
      </c>
      <c r="B674" s="287"/>
      <c r="C674" s="289" t="s">
        <v>84</v>
      </c>
      <c r="D674" s="295">
        <v>40</v>
      </c>
      <c r="E674" s="291"/>
      <c r="F674" s="292">
        <v>50</v>
      </c>
      <c r="G674" s="291">
        <v>50</v>
      </c>
      <c r="H674" s="293" t="e">
        <f t="shared" ref="H674:H675" si="441">F674*$E$5/1000</f>
        <v>#REF!</v>
      </c>
      <c r="I674" s="291"/>
      <c r="J674" s="369">
        <v>60</v>
      </c>
      <c r="K674" s="401">
        <v>2.8</v>
      </c>
      <c r="L674" s="402">
        <v>0.51</v>
      </c>
      <c r="M674" s="412">
        <v>0.75</v>
      </c>
      <c r="N674" s="412">
        <v>90</v>
      </c>
      <c r="O674" s="413">
        <v>0</v>
      </c>
      <c r="P674" s="410">
        <f>K674*1.5</f>
        <v>4.2</v>
      </c>
      <c r="Q674" s="486">
        <f t="shared" ref="Q674" si="442">L674*1.5</f>
        <v>0.765</v>
      </c>
      <c r="R674" s="412">
        <f t="shared" ref="R674" si="443">M674*1.5</f>
        <v>1.125</v>
      </c>
      <c r="S674" s="402">
        <f t="shared" ref="S674" si="444">N674*1.5</f>
        <v>135</v>
      </c>
      <c r="T674" s="479">
        <f t="shared" ref="T674" si="445">O674*1.5</f>
        <v>0</v>
      </c>
    </row>
    <row r="675" ht="15.75" hidden="1" spans="1:20">
      <c r="A675" s="300" t="s">
        <v>42</v>
      </c>
      <c r="B675" s="300"/>
      <c r="C675" s="301" t="s">
        <v>37</v>
      </c>
      <c r="D675" s="331">
        <v>20</v>
      </c>
      <c r="E675" s="332"/>
      <c r="F675" s="303">
        <v>50</v>
      </c>
      <c r="G675" s="332">
        <v>50</v>
      </c>
      <c r="H675" s="333" t="e">
        <f t="shared" si="441"/>
        <v>#REF!</v>
      </c>
      <c r="I675" s="414"/>
      <c r="J675" s="415">
        <v>30</v>
      </c>
      <c r="K675" s="416">
        <v>4.1</v>
      </c>
      <c r="L675" s="417">
        <v>0.7</v>
      </c>
      <c r="M675" s="659">
        <v>0.65</v>
      </c>
      <c r="N675" s="659">
        <v>97.5</v>
      </c>
      <c r="O675" s="660">
        <v>0</v>
      </c>
      <c r="P675" s="1259">
        <f>K675*1.5</f>
        <v>6.15</v>
      </c>
      <c r="Q675" s="1283">
        <f t="shared" ref="Q675" si="446">L675*1.5</f>
        <v>1.05</v>
      </c>
      <c r="R675" s="1284">
        <f t="shared" ref="R675" si="447">M675*1.5</f>
        <v>0.975</v>
      </c>
      <c r="S675" s="493">
        <f t="shared" ref="S675" si="448">N675*1.5</f>
        <v>146.25</v>
      </c>
      <c r="T675" s="835">
        <f t="shared" ref="T675" si="449">O675*1.5</f>
        <v>0</v>
      </c>
    </row>
    <row r="676" ht="15.75" hidden="1" spans="1:20">
      <c r="A676" s="342"/>
      <c r="B676" s="758"/>
      <c r="C676" s="334" t="s">
        <v>47</v>
      </c>
      <c r="D676" s="341"/>
      <c r="E676" s="308"/>
      <c r="F676" s="307"/>
      <c r="G676" s="308"/>
      <c r="H676" s="309"/>
      <c r="I676" s="308"/>
      <c r="J676" s="539"/>
      <c r="K676" s="812">
        <f t="shared" ref="K676:T676" si="450">K670+K671+K672+K673+K674+K675</f>
        <v>43.69</v>
      </c>
      <c r="L676" s="392">
        <f t="shared" si="450"/>
        <v>21.89</v>
      </c>
      <c r="M676" s="392">
        <f t="shared" si="450"/>
        <v>61.11</v>
      </c>
      <c r="N676" s="392">
        <f t="shared" si="450"/>
        <v>741.34</v>
      </c>
      <c r="O676" s="1086">
        <f t="shared" si="450"/>
        <v>57.91</v>
      </c>
      <c r="P676" s="952">
        <f t="shared" si="450"/>
        <v>64.915</v>
      </c>
      <c r="Q676" s="973">
        <f t="shared" si="450"/>
        <v>32.355</v>
      </c>
      <c r="R676" s="950">
        <f t="shared" si="450"/>
        <v>72.765</v>
      </c>
      <c r="S676" s="950">
        <f t="shared" si="450"/>
        <v>1045.04</v>
      </c>
      <c r="T676" s="1067">
        <f t="shared" si="450"/>
        <v>63.64</v>
      </c>
    </row>
    <row r="677" hidden="1" spans="1:20">
      <c r="A677" s="336"/>
      <c r="B677" s="337" t="s">
        <v>85</v>
      </c>
      <c r="C677" s="639"/>
      <c r="D677" s="640"/>
      <c r="E677" s="317"/>
      <c r="F677" s="318"/>
      <c r="G677" s="317"/>
      <c r="H677" s="319"/>
      <c r="I677" s="317"/>
      <c r="J677" s="396"/>
      <c r="K677" s="679"/>
      <c r="L677" s="680"/>
      <c r="M677" s="680"/>
      <c r="N677" s="681"/>
      <c r="O677" s="682"/>
      <c r="P677" s="685"/>
      <c r="Q677" s="724"/>
      <c r="R677" s="725"/>
      <c r="S677" s="463"/>
      <c r="T677" s="726"/>
    </row>
    <row r="678" hidden="1" spans="1:20">
      <c r="A678" s="288"/>
      <c r="B678" s="288"/>
      <c r="C678" s="315" t="s">
        <v>125</v>
      </c>
      <c r="D678" s="297">
        <v>200</v>
      </c>
      <c r="E678" s="291"/>
      <c r="F678" s="292"/>
      <c r="G678" s="291"/>
      <c r="H678" s="293"/>
      <c r="I678" s="568"/>
      <c r="J678" s="569">
        <v>200</v>
      </c>
      <c r="K678" s="401">
        <v>1</v>
      </c>
      <c r="L678" s="402">
        <v>0</v>
      </c>
      <c r="M678" s="402">
        <v>27.4</v>
      </c>
      <c r="N678" s="402">
        <v>112</v>
      </c>
      <c r="O678" s="403">
        <v>2.8</v>
      </c>
      <c r="P678" s="401">
        <v>1</v>
      </c>
      <c r="Q678" s="402">
        <v>0</v>
      </c>
      <c r="R678" s="402">
        <v>27.4</v>
      </c>
      <c r="S678" s="402">
        <v>112</v>
      </c>
      <c r="T678" s="403">
        <v>2.8</v>
      </c>
    </row>
    <row r="679" ht="15.75" hidden="1" spans="1:20">
      <c r="A679" s="766"/>
      <c r="B679" s="766"/>
      <c r="C679" s="301" t="s">
        <v>303</v>
      </c>
      <c r="D679" s="331">
        <v>75</v>
      </c>
      <c r="E679" s="332"/>
      <c r="F679" s="303"/>
      <c r="G679" s="332"/>
      <c r="H679" s="333"/>
      <c r="I679" s="414"/>
      <c r="J679" s="1260">
        <v>75</v>
      </c>
      <c r="K679" s="370">
        <v>4.26</v>
      </c>
      <c r="L679" s="1134">
        <v>2.39</v>
      </c>
      <c r="M679" s="25">
        <v>34.8</v>
      </c>
      <c r="N679" s="1134">
        <v>140</v>
      </c>
      <c r="O679" s="1135">
        <v>0.16</v>
      </c>
      <c r="P679" s="1261">
        <v>4.26</v>
      </c>
      <c r="Q679" s="712">
        <v>2.39</v>
      </c>
      <c r="R679" s="25">
        <v>34.8</v>
      </c>
      <c r="S679" s="121">
        <v>140</v>
      </c>
      <c r="T679" s="713">
        <v>0.16</v>
      </c>
    </row>
    <row r="680" ht="15.75" hidden="1" spans="1:20">
      <c r="A680" s="342"/>
      <c r="B680" s="342"/>
      <c r="C680" s="334" t="s">
        <v>47</v>
      </c>
      <c r="D680" s="643"/>
      <c r="E680" s="308"/>
      <c r="F680" s="307"/>
      <c r="G680" s="308"/>
      <c r="H680" s="309"/>
      <c r="I680" s="308"/>
      <c r="J680" s="539"/>
      <c r="K680" s="689">
        <f>SUM(K678:K679)</f>
        <v>5.26</v>
      </c>
      <c r="L680" s="689">
        <f t="shared" ref="L680:T680" si="451">SUM(L678:L679)</f>
        <v>2.39</v>
      </c>
      <c r="M680" s="689">
        <f t="shared" si="451"/>
        <v>62.2</v>
      </c>
      <c r="N680" s="689">
        <f t="shared" si="451"/>
        <v>252</v>
      </c>
      <c r="O680" s="690">
        <f t="shared" si="451"/>
        <v>2.96</v>
      </c>
      <c r="P680" s="866">
        <f t="shared" si="451"/>
        <v>5.26</v>
      </c>
      <c r="Q680" s="886">
        <f t="shared" si="451"/>
        <v>2.39</v>
      </c>
      <c r="R680" s="887">
        <f t="shared" si="451"/>
        <v>62.2</v>
      </c>
      <c r="S680" s="887">
        <f t="shared" si="451"/>
        <v>252</v>
      </c>
      <c r="T680" s="866">
        <f t="shared" si="451"/>
        <v>2.96</v>
      </c>
    </row>
    <row r="681" ht="15.75" hidden="1" spans="1:20">
      <c r="A681" s="342"/>
      <c r="B681" s="342"/>
      <c r="C681" s="644" t="s">
        <v>328</v>
      </c>
      <c r="D681" s="344"/>
      <c r="E681" s="345"/>
      <c r="F681" s="345"/>
      <c r="G681" s="345"/>
      <c r="H681" s="853"/>
      <c r="I681" s="345"/>
      <c r="J681" s="438"/>
      <c r="K681" s="579">
        <f t="shared" ref="K681:T681" si="452">K680+K676+K668</f>
        <v>68.8</v>
      </c>
      <c r="L681" s="579">
        <f t="shared" si="452"/>
        <v>43.33</v>
      </c>
      <c r="M681" s="579">
        <f t="shared" si="452"/>
        <v>224.64</v>
      </c>
      <c r="N681" s="579">
        <f t="shared" si="452"/>
        <v>1710.09</v>
      </c>
      <c r="O681" s="870">
        <f t="shared" si="452"/>
        <v>85.25</v>
      </c>
      <c r="P681" s="1004">
        <f t="shared" si="452"/>
        <v>98.371</v>
      </c>
      <c r="Q681" s="1012">
        <f t="shared" si="452"/>
        <v>62.64</v>
      </c>
      <c r="R681" s="1285">
        <f t="shared" si="452"/>
        <v>273.579</v>
      </c>
      <c r="S681" s="1285">
        <f t="shared" si="452"/>
        <v>2303.785</v>
      </c>
      <c r="T681" s="1004">
        <f t="shared" si="452"/>
        <v>91.4855</v>
      </c>
    </row>
    <row r="682" ht="18.75" hidden="1" spans="1:20">
      <c r="A682" s="645"/>
      <c r="B682" s="645"/>
      <c r="C682" s="646"/>
      <c r="D682" s="647" t="s">
        <v>329</v>
      </c>
      <c r="E682" s="520"/>
      <c r="F682" s="648"/>
      <c r="G682" s="648"/>
      <c r="H682" s="649"/>
      <c r="I682" s="648"/>
      <c r="J682" s="694"/>
      <c r="K682" s="695"/>
      <c r="L682" s="696"/>
      <c r="M682" s="696"/>
      <c r="N682" s="696"/>
      <c r="O682" s="697"/>
      <c r="P682" s="698"/>
      <c r="Q682" s="621"/>
      <c r="R682" s="622"/>
      <c r="S682" s="622"/>
      <c r="T682" s="623"/>
    </row>
    <row r="683" ht="28.5" hidden="1" customHeight="1" spans="1:20">
      <c r="A683" s="522" t="s">
        <v>2</v>
      </c>
      <c r="B683" s="523" t="s">
        <v>3</v>
      </c>
      <c r="C683" s="1077" t="s">
        <v>4</v>
      </c>
      <c r="D683" s="284" t="s">
        <v>17</v>
      </c>
      <c r="E683" s="525" t="s">
        <v>6</v>
      </c>
      <c r="F683" s="525" t="s">
        <v>7</v>
      </c>
      <c r="G683" s="525" t="s">
        <v>8</v>
      </c>
      <c r="H683" s="650" t="s">
        <v>74</v>
      </c>
      <c r="I683" s="525"/>
      <c r="J683" s="284" t="s">
        <v>17</v>
      </c>
      <c r="K683" s="586" t="s">
        <v>11</v>
      </c>
      <c r="L683" s="15" t="s">
        <v>12</v>
      </c>
      <c r="M683" s="15" t="s">
        <v>13</v>
      </c>
      <c r="N683" s="59" t="s">
        <v>14</v>
      </c>
      <c r="O683" s="60" t="s">
        <v>15</v>
      </c>
      <c r="P683" s="524" t="s">
        <v>11</v>
      </c>
      <c r="Q683" s="624" t="s">
        <v>12</v>
      </c>
      <c r="R683" s="15" t="s">
        <v>13</v>
      </c>
      <c r="S683" s="59" t="s">
        <v>14</v>
      </c>
      <c r="T683" s="625" t="s">
        <v>15</v>
      </c>
    </row>
    <row r="684" hidden="1" spans="1:20">
      <c r="A684" s="288"/>
      <c r="B684" s="526" t="s">
        <v>16</v>
      </c>
      <c r="C684" s="311"/>
      <c r="D684" s="528"/>
      <c r="E684" s="525"/>
      <c r="F684" s="525"/>
      <c r="G684" s="525"/>
      <c r="H684" s="650"/>
      <c r="I684" s="525"/>
      <c r="J684" s="587"/>
      <c r="K684" s="586"/>
      <c r="L684" s="15"/>
      <c r="M684" s="15"/>
      <c r="N684" s="59"/>
      <c r="O684" s="60"/>
      <c r="P684" s="524"/>
      <c r="Q684" s="624"/>
      <c r="R684" s="15"/>
      <c r="S684" s="59"/>
      <c r="T684" s="625"/>
    </row>
    <row r="685" hidden="1" spans="1:20">
      <c r="A685" s="287" t="s">
        <v>174</v>
      </c>
      <c r="B685" s="288"/>
      <c r="C685" s="289" t="s">
        <v>330</v>
      </c>
      <c r="D685" s="1231">
        <v>100</v>
      </c>
      <c r="E685" s="298">
        <v>200</v>
      </c>
      <c r="F685" s="298">
        <v>200</v>
      </c>
      <c r="G685" s="298">
        <v>200</v>
      </c>
      <c r="H685" s="298">
        <v>200</v>
      </c>
      <c r="I685" s="298">
        <v>200</v>
      </c>
      <c r="J685" s="384">
        <v>120</v>
      </c>
      <c r="K685" s="377">
        <v>4.8</v>
      </c>
      <c r="L685" s="161">
        <v>4.9</v>
      </c>
      <c r="M685" s="161">
        <v>27.2</v>
      </c>
      <c r="N685" s="161">
        <v>220</v>
      </c>
      <c r="O685" s="378">
        <v>1.59</v>
      </c>
      <c r="P685" s="379">
        <f>K685*1.5</f>
        <v>7.2</v>
      </c>
      <c r="Q685" s="468">
        <f t="shared" ref="Q685" si="453">L685*1.5</f>
        <v>7.35</v>
      </c>
      <c r="R685" s="161">
        <f t="shared" ref="R685" si="454">M685*1.5</f>
        <v>40.8</v>
      </c>
      <c r="S685" s="161">
        <f t="shared" ref="S685" si="455">N685*1.5</f>
        <v>330</v>
      </c>
      <c r="T685" s="469">
        <f t="shared" ref="T685" si="456">O685*1.5</f>
        <v>2.385</v>
      </c>
    </row>
    <row r="686" hidden="1" spans="1:20">
      <c r="A686" s="288" t="s">
        <v>94</v>
      </c>
      <c r="B686" s="288"/>
      <c r="C686" s="315" t="s">
        <v>146</v>
      </c>
      <c r="D686" s="753">
        <v>200</v>
      </c>
      <c r="E686" s="393">
        <f>E680</f>
        <v>0</v>
      </c>
      <c r="F686" s="393"/>
      <c r="G686" s="393"/>
      <c r="H686" s="734">
        <f>F686*$E$9/1000</f>
        <v>0</v>
      </c>
      <c r="I686" s="393"/>
      <c r="J686" s="699">
        <v>200</v>
      </c>
      <c r="K686" s="401">
        <v>2.8</v>
      </c>
      <c r="L686" s="402">
        <v>3.2</v>
      </c>
      <c r="M686" s="402">
        <v>14.8</v>
      </c>
      <c r="N686" s="412">
        <v>120</v>
      </c>
      <c r="O686" s="413">
        <v>0.72</v>
      </c>
      <c r="P686" s="410">
        <v>2.8</v>
      </c>
      <c r="Q686" s="486">
        <v>3.2</v>
      </c>
      <c r="R686" s="412">
        <v>14.8</v>
      </c>
      <c r="S686" s="412">
        <v>120</v>
      </c>
      <c r="T686" s="479">
        <v>0.72</v>
      </c>
    </row>
    <row r="687" hidden="1" spans="1:20">
      <c r="A687" s="287" t="s">
        <v>42</v>
      </c>
      <c r="B687" s="287"/>
      <c r="C687" s="289" t="s">
        <v>37</v>
      </c>
      <c r="D687" s="295">
        <v>30</v>
      </c>
      <c r="E687" s="291"/>
      <c r="F687" s="292">
        <v>20</v>
      </c>
      <c r="G687" s="291">
        <v>20</v>
      </c>
      <c r="H687" s="293" t="e">
        <f>F687*#REF!/1000</f>
        <v>#REF!</v>
      </c>
      <c r="I687" s="291"/>
      <c r="J687" s="369">
        <v>40</v>
      </c>
      <c r="K687" s="380">
        <v>2</v>
      </c>
      <c r="L687" s="381">
        <v>0.35</v>
      </c>
      <c r="M687" s="381">
        <v>0.33</v>
      </c>
      <c r="N687" s="381">
        <v>48.75</v>
      </c>
      <c r="O687" s="382"/>
      <c r="P687" s="796">
        <f>K687*1.5</f>
        <v>3</v>
      </c>
      <c r="Q687" s="1286">
        <f>L687*1.5</f>
        <v>0.525</v>
      </c>
      <c r="R687" s="1287">
        <f>M687*1.5</f>
        <v>0.495</v>
      </c>
      <c r="S687" s="1287">
        <f>N687*1.5</f>
        <v>73.125</v>
      </c>
      <c r="T687" s="831">
        <f>O687*1.5</f>
        <v>0</v>
      </c>
    </row>
    <row r="688" ht="15.75" hidden="1" spans="1:20">
      <c r="A688" s="300" t="s">
        <v>43</v>
      </c>
      <c r="B688" s="300"/>
      <c r="C688" s="301" t="s">
        <v>44</v>
      </c>
      <c r="D688" s="302" t="s">
        <v>46</v>
      </c>
      <c r="E688" s="303" t="s">
        <v>46</v>
      </c>
      <c r="F688" s="303" t="s">
        <v>46</v>
      </c>
      <c r="G688" s="303" t="s">
        <v>46</v>
      </c>
      <c r="H688" s="303" t="s">
        <v>46</v>
      </c>
      <c r="I688" s="303" t="s">
        <v>46</v>
      </c>
      <c r="J688" s="387" t="s">
        <v>46</v>
      </c>
      <c r="K688" s="1003">
        <v>0.4</v>
      </c>
      <c r="L688" s="554">
        <v>0.3</v>
      </c>
      <c r="M688" s="554">
        <v>10.3</v>
      </c>
      <c r="N688" s="554">
        <v>46</v>
      </c>
      <c r="O688" s="555">
        <v>22</v>
      </c>
      <c r="P688" s="556">
        <v>0.4</v>
      </c>
      <c r="Q688" s="899">
        <v>0.3</v>
      </c>
      <c r="R688" s="900">
        <v>10.3</v>
      </c>
      <c r="S688" s="900">
        <v>46</v>
      </c>
      <c r="T688" s="1011">
        <v>22</v>
      </c>
    </row>
    <row r="689" ht="15.75" hidden="1" spans="1:20">
      <c r="A689" s="342"/>
      <c r="B689" s="342"/>
      <c r="C689" s="334" t="s">
        <v>47</v>
      </c>
      <c r="D689" s="341"/>
      <c r="E689" s="308"/>
      <c r="F689" s="307"/>
      <c r="G689" s="308"/>
      <c r="H689" s="309"/>
      <c r="I689" s="308"/>
      <c r="J689" s="539"/>
      <c r="K689" s="579">
        <f>SUM(K684:K688)</f>
        <v>10</v>
      </c>
      <c r="L689" s="579">
        <f t="shared" ref="L689:T689" si="457">SUM(L684:L688)</f>
        <v>8.75</v>
      </c>
      <c r="M689" s="579">
        <f t="shared" si="457"/>
        <v>52.63</v>
      </c>
      <c r="N689" s="579">
        <f t="shared" si="457"/>
        <v>434.75</v>
      </c>
      <c r="O689" s="870">
        <f t="shared" si="457"/>
        <v>24.31</v>
      </c>
      <c r="P689" s="873">
        <f t="shared" si="457"/>
        <v>13.4</v>
      </c>
      <c r="Q689" s="901">
        <f t="shared" si="457"/>
        <v>11.375</v>
      </c>
      <c r="R689" s="1288">
        <f t="shared" si="457"/>
        <v>66.395</v>
      </c>
      <c r="S689" s="1288">
        <f t="shared" si="457"/>
        <v>569.125</v>
      </c>
      <c r="T689" s="873">
        <f t="shared" si="457"/>
        <v>25.105</v>
      </c>
    </row>
    <row r="690" hidden="1" spans="1:20">
      <c r="A690" s="336"/>
      <c r="B690" s="739" t="s">
        <v>48</v>
      </c>
      <c r="C690" s="513"/>
      <c r="D690" s="316"/>
      <c r="E690" s="317"/>
      <c r="F690" s="318"/>
      <c r="G690" s="317"/>
      <c r="H690" s="319"/>
      <c r="I690" s="317"/>
      <c r="J690" s="396"/>
      <c r="K690" s="679"/>
      <c r="L690" s="680"/>
      <c r="M690" s="680"/>
      <c r="N690" s="680"/>
      <c r="O690" s="858"/>
      <c r="P690" s="685"/>
      <c r="Q690" s="724"/>
      <c r="R690" s="725"/>
      <c r="S690" s="725"/>
      <c r="T690" s="878"/>
    </row>
    <row r="691" hidden="1" spans="1:20">
      <c r="A691" s="287" t="s">
        <v>49</v>
      </c>
      <c r="B691" s="287"/>
      <c r="C691" s="289" t="s">
        <v>52</v>
      </c>
      <c r="D691" s="295">
        <v>60</v>
      </c>
      <c r="E691" s="291"/>
      <c r="F691" s="292"/>
      <c r="G691" s="291"/>
      <c r="H691" s="293" t="e">
        <f t="shared" ref="H691" si="458">F691*$E$5/1000</f>
        <v>#REF!</v>
      </c>
      <c r="I691" s="291"/>
      <c r="J691" s="369">
        <v>100</v>
      </c>
      <c r="K691" s="370">
        <v>0.48</v>
      </c>
      <c r="L691" s="25">
        <v>0.12</v>
      </c>
      <c r="M691" s="25">
        <v>1.56</v>
      </c>
      <c r="N691" s="25">
        <v>8.4</v>
      </c>
      <c r="O691" s="65">
        <v>2.94</v>
      </c>
      <c r="P691" s="548">
        <f>K691*1.7</f>
        <v>0.816</v>
      </c>
      <c r="Q691" s="600">
        <f t="shared" ref="Q691:T691" si="459">L691*1.7</f>
        <v>0.204</v>
      </c>
      <c r="R691" s="601">
        <f t="shared" si="459"/>
        <v>2.652</v>
      </c>
      <c r="S691" s="601">
        <f t="shared" si="459"/>
        <v>14.28</v>
      </c>
      <c r="T691" s="604">
        <f t="shared" si="459"/>
        <v>4.998</v>
      </c>
    </row>
    <row r="692" hidden="1" spans="1:20">
      <c r="A692" s="288" t="s">
        <v>209</v>
      </c>
      <c r="B692" s="288"/>
      <c r="C692" s="289" t="s">
        <v>210</v>
      </c>
      <c r="D692" s="290">
        <v>200</v>
      </c>
      <c r="E692" s="291">
        <f>E691</f>
        <v>0</v>
      </c>
      <c r="F692" s="292"/>
      <c r="G692" s="291"/>
      <c r="H692" s="293">
        <f>F692*$E$34/1000</f>
        <v>0</v>
      </c>
      <c r="I692" s="291"/>
      <c r="J692" s="369">
        <v>250</v>
      </c>
      <c r="K692" s="372">
        <v>1.6</v>
      </c>
      <c r="L692" s="28">
        <v>6.4</v>
      </c>
      <c r="M692" s="28">
        <v>5</v>
      </c>
      <c r="N692" s="28">
        <v>56</v>
      </c>
      <c r="O692" s="75">
        <v>19.55</v>
      </c>
      <c r="P692" s="548">
        <f t="shared" ref="P692" si="460">K692*1.7</f>
        <v>2.72</v>
      </c>
      <c r="Q692" s="600">
        <f t="shared" ref="Q692" si="461">L692*1.7</f>
        <v>10.88</v>
      </c>
      <c r="R692" s="601">
        <f t="shared" ref="R692" si="462">M692*1.7</f>
        <v>8.5</v>
      </c>
      <c r="S692" s="601">
        <f t="shared" ref="S692" si="463">N692*1.7</f>
        <v>95.2</v>
      </c>
      <c r="T692" s="604">
        <f t="shared" ref="T692" si="464">O692*1.7</f>
        <v>33.235</v>
      </c>
    </row>
    <row r="693" hidden="1" spans="1:20">
      <c r="A693" s="287" t="s">
        <v>212</v>
      </c>
      <c r="B693" s="287"/>
      <c r="C693" s="289" t="s">
        <v>213</v>
      </c>
      <c r="D693" s="295" t="s">
        <v>214</v>
      </c>
      <c r="E693" s="291" t="e">
        <f>#REF!</f>
        <v>#REF!</v>
      </c>
      <c r="F693" s="292"/>
      <c r="G693" s="291"/>
      <c r="H693" s="293">
        <f t="shared" ref="H693" si="465">F693*$E$27/1000</f>
        <v>0</v>
      </c>
      <c r="I693" s="291"/>
      <c r="J693" s="384" t="s">
        <v>214</v>
      </c>
      <c r="K693" s="377">
        <v>18.5</v>
      </c>
      <c r="L693" s="161">
        <v>24.5</v>
      </c>
      <c r="M693" s="161">
        <v>4.3</v>
      </c>
      <c r="N693" s="161">
        <v>324</v>
      </c>
      <c r="O693" s="378">
        <v>37.56</v>
      </c>
      <c r="P693" s="863">
        <f>K693</f>
        <v>18.5</v>
      </c>
      <c r="Q693" s="880">
        <f t="shared" ref="Q693:T693" si="466">L693</f>
        <v>24.5</v>
      </c>
      <c r="R693" s="881">
        <f t="shared" si="466"/>
        <v>4.3</v>
      </c>
      <c r="S693" s="881">
        <f t="shared" si="466"/>
        <v>324</v>
      </c>
      <c r="T693" s="1075">
        <f t="shared" si="466"/>
        <v>37.56</v>
      </c>
    </row>
    <row r="694" hidden="1" spans="1:20">
      <c r="A694" s="287" t="s">
        <v>120</v>
      </c>
      <c r="B694" s="287"/>
      <c r="C694" s="289" t="s">
        <v>121</v>
      </c>
      <c r="D694" s="295">
        <v>150</v>
      </c>
      <c r="E694" s="291">
        <f>E686</f>
        <v>0</v>
      </c>
      <c r="F694" s="291"/>
      <c r="G694" s="291"/>
      <c r="H694" s="511" t="e">
        <f t="shared" ref="H694" si="467">F694*$D$4/1000</f>
        <v>#VALUE!</v>
      </c>
      <c r="I694" s="291"/>
      <c r="J694" s="369">
        <v>180</v>
      </c>
      <c r="K694" s="370">
        <v>7</v>
      </c>
      <c r="L694" s="25">
        <v>8</v>
      </c>
      <c r="M694" s="25">
        <v>24</v>
      </c>
      <c r="N694" s="25">
        <v>200</v>
      </c>
      <c r="O694" s="65">
        <v>0</v>
      </c>
      <c r="P694" s="371">
        <f t="shared" ref="P694" si="468">K694*1.7</f>
        <v>11.9</v>
      </c>
      <c r="Q694" s="591">
        <f t="shared" ref="Q694" si="469">L694*1.7</f>
        <v>13.6</v>
      </c>
      <c r="R694" s="25">
        <f t="shared" ref="R694" si="470">M694*1.7</f>
        <v>40.8</v>
      </c>
      <c r="S694" s="25">
        <f t="shared" ref="S694" si="471">N694*1.7</f>
        <v>340</v>
      </c>
      <c r="T694" s="465">
        <f t="shared" ref="T694" si="472">O694*1.7</f>
        <v>0</v>
      </c>
    </row>
    <row r="695" hidden="1" spans="1:20">
      <c r="A695" s="1107" t="s">
        <v>80</v>
      </c>
      <c r="B695" s="1107"/>
      <c r="C695" s="529" t="s">
        <v>314</v>
      </c>
      <c r="D695" s="297">
        <v>200</v>
      </c>
      <c r="E695" s="298" t="e">
        <f>#REF!</f>
        <v>#REF!</v>
      </c>
      <c r="F695" s="986"/>
      <c r="G695" s="298"/>
      <c r="H695" s="299" t="e">
        <f>F695*#REF!/1000</f>
        <v>#REF!</v>
      </c>
      <c r="I695" s="298"/>
      <c r="J695" s="384">
        <v>200</v>
      </c>
      <c r="K695" s="409">
        <v>0.6</v>
      </c>
      <c r="L695" s="412">
        <v>0.2</v>
      </c>
      <c r="M695" s="412">
        <v>29.6</v>
      </c>
      <c r="N695" s="412">
        <v>110</v>
      </c>
      <c r="O695" s="626">
        <v>0.73</v>
      </c>
      <c r="P695" s="483">
        <v>0.6</v>
      </c>
      <c r="Q695" s="409">
        <v>0.2</v>
      </c>
      <c r="R695" s="412">
        <v>29.6</v>
      </c>
      <c r="S695" s="412">
        <v>110</v>
      </c>
      <c r="T695" s="626">
        <v>0.73</v>
      </c>
    </row>
    <row r="696" hidden="1" spans="1:20">
      <c r="A696" s="287" t="s">
        <v>42</v>
      </c>
      <c r="B696" s="287"/>
      <c r="C696" s="289" t="s">
        <v>84</v>
      </c>
      <c r="D696" s="295">
        <v>40</v>
      </c>
      <c r="E696" s="291"/>
      <c r="F696" s="292">
        <v>50</v>
      </c>
      <c r="G696" s="291">
        <v>50</v>
      </c>
      <c r="H696" s="293" t="e">
        <f t="shared" ref="H696:H697" si="473">F696*$E$5/1000</f>
        <v>#REF!</v>
      </c>
      <c r="I696" s="291"/>
      <c r="J696" s="369">
        <v>60</v>
      </c>
      <c r="K696" s="370">
        <v>2.8</v>
      </c>
      <c r="L696" s="25">
        <v>0.51</v>
      </c>
      <c r="M696" s="25">
        <v>6.5</v>
      </c>
      <c r="N696" s="25">
        <v>90</v>
      </c>
      <c r="O696" s="65">
        <v>0</v>
      </c>
      <c r="P696" s="548">
        <f>K696*1.7</f>
        <v>4.76</v>
      </c>
      <c r="Q696" s="600">
        <f t="shared" ref="Q696" si="474">L696*1.7</f>
        <v>0.867</v>
      </c>
      <c r="R696" s="601">
        <f t="shared" ref="R696" si="475">M696*1.7</f>
        <v>11.05</v>
      </c>
      <c r="S696" s="601">
        <f t="shared" ref="S696" si="476">N696*1.7</f>
        <v>153</v>
      </c>
      <c r="T696" s="604">
        <f t="shared" ref="T696" si="477">O696*1.7</f>
        <v>0</v>
      </c>
    </row>
    <row r="697" ht="15.75" hidden="1" spans="1:20">
      <c r="A697" s="287" t="s">
        <v>42</v>
      </c>
      <c r="B697" s="287"/>
      <c r="C697" s="289" t="s">
        <v>37</v>
      </c>
      <c r="D697" s="297">
        <v>20</v>
      </c>
      <c r="E697" s="291"/>
      <c r="F697" s="292">
        <v>50</v>
      </c>
      <c r="G697" s="291">
        <v>50</v>
      </c>
      <c r="H697" s="293" t="e">
        <f t="shared" si="473"/>
        <v>#REF!</v>
      </c>
      <c r="I697" s="568"/>
      <c r="J697" s="369">
        <v>30</v>
      </c>
      <c r="K697" s="385">
        <v>4.1</v>
      </c>
      <c r="L697" s="69">
        <v>0.7</v>
      </c>
      <c r="M697" s="389">
        <v>4.6</v>
      </c>
      <c r="N697" s="69">
        <v>97.5</v>
      </c>
      <c r="O697" s="70">
        <v>0</v>
      </c>
      <c r="P697" s="1026">
        <f>K697*1.7</f>
        <v>6.97</v>
      </c>
      <c r="Q697" s="1053">
        <f t="shared" ref="Q697" si="478">L697*1.7</f>
        <v>1.19</v>
      </c>
      <c r="R697" s="884">
        <f t="shared" ref="R697" si="479">M697*1.7</f>
        <v>7.82</v>
      </c>
      <c r="S697" s="884">
        <f t="shared" ref="S697" si="480">N697*1.7</f>
        <v>165.75</v>
      </c>
      <c r="T697" s="885">
        <f t="shared" ref="T697" si="481">O697*1.7</f>
        <v>0</v>
      </c>
    </row>
    <row r="698" ht="15.75" hidden="1" spans="1:20">
      <c r="A698" s="342"/>
      <c r="B698" s="758"/>
      <c r="C698" s="334" t="s">
        <v>47</v>
      </c>
      <c r="D698" s="643"/>
      <c r="E698" s="308"/>
      <c r="F698" s="308"/>
      <c r="G698" s="308"/>
      <c r="H698" s="309">
        <f t="shared" ref="H698" si="482">F698*$E$71/1000</f>
        <v>0</v>
      </c>
      <c r="I698" s="308"/>
      <c r="J698" s="539"/>
      <c r="K698" s="689">
        <f t="shared" ref="K698:T698" si="483">SUM(K691:K697)</f>
        <v>35.08</v>
      </c>
      <c r="L698" s="689">
        <f t="shared" si="483"/>
        <v>40.43</v>
      </c>
      <c r="M698" s="689">
        <f t="shared" si="483"/>
        <v>75.56</v>
      </c>
      <c r="N698" s="689">
        <f t="shared" si="483"/>
        <v>885.9</v>
      </c>
      <c r="O698" s="690">
        <f t="shared" si="483"/>
        <v>60.78</v>
      </c>
      <c r="P698" s="866">
        <f t="shared" si="483"/>
        <v>46.266</v>
      </c>
      <c r="Q698" s="886">
        <f t="shared" si="483"/>
        <v>51.441</v>
      </c>
      <c r="R698" s="887">
        <f t="shared" si="483"/>
        <v>104.722</v>
      </c>
      <c r="S698" s="887">
        <f t="shared" si="483"/>
        <v>1202.23</v>
      </c>
      <c r="T698" s="889">
        <f t="shared" si="483"/>
        <v>76.523</v>
      </c>
    </row>
    <row r="699" hidden="1" spans="1:20">
      <c r="A699" s="288"/>
      <c r="B699" s="641" t="s">
        <v>85</v>
      </c>
      <c r="C699" s="639"/>
      <c r="D699" s="290"/>
      <c r="E699" s="291"/>
      <c r="F699" s="292"/>
      <c r="G699" s="291"/>
      <c r="H699" s="291"/>
      <c r="I699" s="291"/>
      <c r="J699" s="369"/>
      <c r="K699" s="684"/>
      <c r="L699" s="64"/>
      <c r="M699" s="64"/>
      <c r="N699" s="59"/>
      <c r="O699" s="192"/>
      <c r="P699" s="1262"/>
      <c r="Q699" s="1289"/>
      <c r="R699" s="64"/>
      <c r="S699" s="59"/>
      <c r="T699" s="1290"/>
    </row>
    <row r="700" hidden="1" spans="1:20">
      <c r="A700" s="288" t="s">
        <v>168</v>
      </c>
      <c r="B700" s="288"/>
      <c r="C700" s="289" t="s">
        <v>125</v>
      </c>
      <c r="D700" s="297">
        <v>200</v>
      </c>
      <c r="E700" s="291"/>
      <c r="F700" s="292"/>
      <c r="G700" s="291"/>
      <c r="H700" s="293"/>
      <c r="I700" s="568"/>
      <c r="J700" s="569">
        <v>200</v>
      </c>
      <c r="K700" s="370">
        <v>1</v>
      </c>
      <c r="L700" s="25">
        <v>0</v>
      </c>
      <c r="M700" s="25">
        <v>27.4</v>
      </c>
      <c r="N700" s="25">
        <v>112</v>
      </c>
      <c r="O700" s="65">
        <v>2.8</v>
      </c>
      <c r="P700" s="370">
        <v>1</v>
      </c>
      <c r="Q700" s="25">
        <v>0</v>
      </c>
      <c r="R700" s="25">
        <v>27.4</v>
      </c>
      <c r="S700" s="25">
        <v>112</v>
      </c>
      <c r="T700" s="65">
        <v>2.8</v>
      </c>
    </row>
    <row r="701" ht="15.75" hidden="1" spans="1:20">
      <c r="A701" s="287" t="s">
        <v>87</v>
      </c>
      <c r="B701" s="287"/>
      <c r="C701" s="289" t="s">
        <v>307</v>
      </c>
      <c r="D701" s="295">
        <v>20</v>
      </c>
      <c r="E701" s="291"/>
      <c r="F701" s="292">
        <v>20</v>
      </c>
      <c r="G701" s="291"/>
      <c r="H701" s="293"/>
      <c r="I701" s="291"/>
      <c r="J701" s="369">
        <v>20</v>
      </c>
      <c r="K701" s="370">
        <v>1.5</v>
      </c>
      <c r="L701" s="25">
        <v>1.9</v>
      </c>
      <c r="M701" s="25">
        <v>34.8</v>
      </c>
      <c r="N701" s="25">
        <v>140</v>
      </c>
      <c r="O701" s="65"/>
      <c r="P701" s="371">
        <v>1.5</v>
      </c>
      <c r="Q701" s="591">
        <v>1.9</v>
      </c>
      <c r="R701" s="25">
        <v>34.8</v>
      </c>
      <c r="S701" s="25">
        <v>140</v>
      </c>
      <c r="T701" s="465"/>
    </row>
    <row r="702" ht="15.75" hidden="1" spans="1:20">
      <c r="A702" s="342"/>
      <c r="B702" s="758"/>
      <c r="C702" s="334" t="s">
        <v>47</v>
      </c>
      <c r="D702" s="643"/>
      <c r="E702" s="308"/>
      <c r="F702" s="308"/>
      <c r="G702" s="308"/>
      <c r="H702" s="309">
        <f t="shared" ref="H702" si="484">F702*$E$71/1000</f>
        <v>0</v>
      </c>
      <c r="I702" s="308"/>
      <c r="J702" s="539"/>
      <c r="K702" s="575">
        <f>SUM(K700:K701)</f>
        <v>2.5</v>
      </c>
      <c r="L702" s="575">
        <f t="shared" ref="L702:T702" si="485">SUM(L700:L701)</f>
        <v>1.9</v>
      </c>
      <c r="M702" s="575">
        <f t="shared" si="485"/>
        <v>62.2</v>
      </c>
      <c r="N702" s="575">
        <f t="shared" si="485"/>
        <v>252</v>
      </c>
      <c r="O702" s="1263">
        <f t="shared" si="485"/>
        <v>2.8</v>
      </c>
      <c r="P702" s="578">
        <f t="shared" si="485"/>
        <v>2.5</v>
      </c>
      <c r="Q702" s="617">
        <f t="shared" si="485"/>
        <v>1.9</v>
      </c>
      <c r="R702" s="575">
        <f t="shared" si="485"/>
        <v>62.2</v>
      </c>
      <c r="S702" s="575">
        <f t="shared" si="485"/>
        <v>252</v>
      </c>
      <c r="T702" s="578">
        <f t="shared" si="485"/>
        <v>2.8</v>
      </c>
    </row>
    <row r="703" ht="15.75" hidden="1" spans="1:20">
      <c r="A703" s="342"/>
      <c r="B703" s="342"/>
      <c r="C703" s="644" t="s">
        <v>331</v>
      </c>
      <c r="D703" s="344"/>
      <c r="E703" s="345"/>
      <c r="F703" s="345"/>
      <c r="G703" s="345"/>
      <c r="H703" s="853"/>
      <c r="I703" s="345"/>
      <c r="J703" s="438"/>
      <c r="K703" s="1159">
        <f t="shared" ref="K703:T703" si="486">K702+K698+K689</f>
        <v>47.58</v>
      </c>
      <c r="L703" s="1159">
        <f t="shared" si="486"/>
        <v>51.08</v>
      </c>
      <c r="M703" s="1159">
        <f t="shared" si="486"/>
        <v>190.39</v>
      </c>
      <c r="N703" s="1159">
        <f t="shared" si="486"/>
        <v>1572.65</v>
      </c>
      <c r="O703" s="1160">
        <f t="shared" si="486"/>
        <v>87.89</v>
      </c>
      <c r="P703" s="1161">
        <f t="shared" si="486"/>
        <v>62.166</v>
      </c>
      <c r="Q703" s="1199">
        <f t="shared" si="486"/>
        <v>64.716</v>
      </c>
      <c r="R703" s="1200">
        <f t="shared" si="486"/>
        <v>233.317</v>
      </c>
      <c r="S703" s="1200">
        <f t="shared" si="486"/>
        <v>2023.355</v>
      </c>
      <c r="T703" s="1161">
        <f t="shared" si="486"/>
        <v>104.428</v>
      </c>
    </row>
    <row r="704" ht="18.75" hidden="1" spans="1:20">
      <c r="A704" s="1239"/>
      <c r="B704" s="1239"/>
      <c r="C704" s="1239"/>
      <c r="D704" s="1240" t="s">
        <v>332</v>
      </c>
      <c r="E704" s="1241"/>
      <c r="F704" s="1241"/>
      <c r="G704" s="1241"/>
      <c r="H704" s="1242"/>
      <c r="I704" s="1241"/>
      <c r="J704" s="1264"/>
      <c r="K704" s="1265"/>
      <c r="L704" s="1266"/>
      <c r="M704" s="1266"/>
      <c r="N704" s="1266"/>
      <c r="O704" s="1267"/>
      <c r="P704" s="1181"/>
      <c r="Q704" s="1212"/>
      <c r="R704" s="1213"/>
      <c r="S704" s="1213"/>
      <c r="T704" s="1214"/>
    </row>
    <row r="705" ht="28.5" hidden="1" spans="1:20">
      <c r="A705" s="854" t="s">
        <v>2</v>
      </c>
      <c r="B705" s="523" t="s">
        <v>3</v>
      </c>
      <c r="C705" s="1077" t="s">
        <v>4</v>
      </c>
      <c r="D705" s="284" t="s">
        <v>17</v>
      </c>
      <c r="E705" s="525" t="s">
        <v>6</v>
      </c>
      <c r="F705" s="525" t="s">
        <v>7</v>
      </c>
      <c r="G705" s="525" t="s">
        <v>8</v>
      </c>
      <c r="H705" s="650" t="s">
        <v>9</v>
      </c>
      <c r="I705" s="525"/>
      <c r="J705" s="284" t="s">
        <v>17</v>
      </c>
      <c r="K705" s="586" t="s">
        <v>11</v>
      </c>
      <c r="L705" s="15" t="s">
        <v>12</v>
      </c>
      <c r="M705" s="15" t="s">
        <v>13</v>
      </c>
      <c r="N705" s="59" t="s">
        <v>14</v>
      </c>
      <c r="O705" s="60" t="s">
        <v>15</v>
      </c>
      <c r="P705" s="524" t="s">
        <v>11</v>
      </c>
      <c r="Q705" s="624" t="s">
        <v>12</v>
      </c>
      <c r="R705" s="15" t="s">
        <v>13</v>
      </c>
      <c r="S705" s="59" t="s">
        <v>14</v>
      </c>
      <c r="T705" s="625" t="s">
        <v>15</v>
      </c>
    </row>
    <row r="706" hidden="1" spans="1:20">
      <c r="A706" s="288"/>
      <c r="B706" s="526" t="s">
        <v>16</v>
      </c>
      <c r="C706" s="311"/>
      <c r="D706" s="528"/>
      <c r="E706" s="525"/>
      <c r="F706" s="525"/>
      <c r="G706" s="525"/>
      <c r="H706" s="650"/>
      <c r="I706" s="525"/>
      <c r="J706" s="587"/>
      <c r="K706" s="586"/>
      <c r="L706" s="15"/>
      <c r="M706" s="15"/>
      <c r="N706" s="59"/>
      <c r="O706" s="60"/>
      <c r="P706" s="524"/>
      <c r="Q706" s="624"/>
      <c r="R706" s="15"/>
      <c r="S706" s="59"/>
      <c r="T706" s="625"/>
    </row>
    <row r="707" hidden="1" spans="1:20">
      <c r="A707" s="287" t="s">
        <v>18</v>
      </c>
      <c r="B707" s="288"/>
      <c r="C707" s="289" t="s">
        <v>333</v>
      </c>
      <c r="D707" s="290">
        <v>200</v>
      </c>
      <c r="E707" s="291" t="e">
        <f>#REF!</f>
        <v>#REF!</v>
      </c>
      <c r="F707" s="292"/>
      <c r="G707" s="291"/>
      <c r="H707" s="293"/>
      <c r="I707" s="291"/>
      <c r="J707" s="369">
        <v>200</v>
      </c>
      <c r="K707" s="370">
        <v>8.3</v>
      </c>
      <c r="L707" s="25">
        <v>8</v>
      </c>
      <c r="M707" s="25">
        <v>45.7</v>
      </c>
      <c r="N707" s="25">
        <v>286</v>
      </c>
      <c r="O707" s="65">
        <v>0.65</v>
      </c>
      <c r="P707" s="371">
        <f>K707</f>
        <v>8.3</v>
      </c>
      <c r="Q707" s="371">
        <f t="shared" ref="Q707:Q708" si="487">L707</f>
        <v>8</v>
      </c>
      <c r="R707" s="371">
        <f t="shared" ref="R707:R708" si="488">M707</f>
        <v>45.7</v>
      </c>
      <c r="S707" s="371">
        <f t="shared" ref="S707:S708" si="489">N707</f>
        <v>286</v>
      </c>
      <c r="T707" s="371">
        <f t="shared" ref="T707:T708" si="490">O707</f>
        <v>0.65</v>
      </c>
    </row>
    <row r="708" hidden="1" spans="1:20">
      <c r="A708" s="288" t="s">
        <v>94</v>
      </c>
      <c r="B708" s="288"/>
      <c r="C708" s="529" t="s">
        <v>27</v>
      </c>
      <c r="D708" s="297">
        <v>200</v>
      </c>
      <c r="E708" s="298">
        <f>E702</f>
        <v>0</v>
      </c>
      <c r="F708" s="298"/>
      <c r="G708" s="298"/>
      <c r="H708" s="298">
        <f>F708*$E$9/1000</f>
        <v>0</v>
      </c>
      <c r="I708" s="298"/>
      <c r="J708" s="384">
        <v>200</v>
      </c>
      <c r="K708" s="409">
        <v>0.2</v>
      </c>
      <c r="L708" s="412">
        <v>0</v>
      </c>
      <c r="M708" s="412">
        <v>15</v>
      </c>
      <c r="N708" s="412">
        <v>58</v>
      </c>
      <c r="O708" s="413">
        <v>0</v>
      </c>
      <c r="P708" s="410">
        <f>K708</f>
        <v>0.2</v>
      </c>
      <c r="Q708" s="486">
        <f t="shared" si="487"/>
        <v>0</v>
      </c>
      <c r="R708" s="412">
        <f t="shared" si="488"/>
        <v>15</v>
      </c>
      <c r="S708" s="412">
        <f t="shared" si="489"/>
        <v>58</v>
      </c>
      <c r="T708" s="732">
        <f t="shared" si="490"/>
        <v>0</v>
      </c>
    </row>
    <row r="709" hidden="1" spans="1:20">
      <c r="A709" s="288" t="s">
        <v>142</v>
      </c>
      <c r="B709" s="288"/>
      <c r="C709" s="315" t="s">
        <v>179</v>
      </c>
      <c r="D709" s="733" t="s">
        <v>40</v>
      </c>
      <c r="E709" s="393"/>
      <c r="F709" s="393"/>
      <c r="G709" s="393"/>
      <c r="H709" s="734"/>
      <c r="I709" s="393"/>
      <c r="J709" s="779" t="s">
        <v>40</v>
      </c>
      <c r="K709" s="401">
        <v>1.6</v>
      </c>
      <c r="L709" s="402">
        <v>17.12</v>
      </c>
      <c r="M709" s="412">
        <v>10.52</v>
      </c>
      <c r="N709" s="402">
        <v>202.52</v>
      </c>
      <c r="O709" s="403">
        <v>0</v>
      </c>
      <c r="P709" s="404">
        <v>1.6</v>
      </c>
      <c r="Q709" s="478">
        <v>17.12</v>
      </c>
      <c r="R709" s="412">
        <v>10.52</v>
      </c>
      <c r="S709" s="402">
        <v>202.52</v>
      </c>
      <c r="T709" s="479">
        <v>0</v>
      </c>
    </row>
    <row r="710" hidden="1" spans="1:20">
      <c r="A710" s="287" t="s">
        <v>42</v>
      </c>
      <c r="B710" s="287"/>
      <c r="C710" s="289" t="s">
        <v>37</v>
      </c>
      <c r="D710" s="295">
        <v>30</v>
      </c>
      <c r="E710" s="291"/>
      <c r="F710" s="292">
        <v>20</v>
      </c>
      <c r="G710" s="291">
        <v>20</v>
      </c>
      <c r="H710" s="293" t="e">
        <f>F710*#REF!/1000</f>
        <v>#REF!</v>
      </c>
      <c r="I710" s="291"/>
      <c r="J710" s="369">
        <v>40</v>
      </c>
      <c r="K710" s="380">
        <v>2</v>
      </c>
      <c r="L710" s="381">
        <v>0.35</v>
      </c>
      <c r="M710" s="381">
        <v>0.33</v>
      </c>
      <c r="N710" s="381">
        <v>48.75</v>
      </c>
      <c r="O710" s="382"/>
      <c r="P710" s="379">
        <f>K710*1.34</f>
        <v>2.68</v>
      </c>
      <c r="Q710" s="468">
        <f t="shared" ref="Q710:T710" si="491">L710*1.34</f>
        <v>0.469</v>
      </c>
      <c r="R710" s="161">
        <f t="shared" si="491"/>
        <v>0.4422</v>
      </c>
      <c r="S710" s="161">
        <f t="shared" si="491"/>
        <v>65.325</v>
      </c>
      <c r="T710" s="469">
        <f t="shared" si="491"/>
        <v>0</v>
      </c>
    </row>
    <row r="711" ht="15.75" hidden="1" spans="1:20">
      <c r="A711" s="300" t="s">
        <v>43</v>
      </c>
      <c r="B711" s="300"/>
      <c r="C711" s="301" t="s">
        <v>319</v>
      </c>
      <c r="D711" s="302" t="s">
        <v>46</v>
      </c>
      <c r="E711" s="303" t="s">
        <v>46</v>
      </c>
      <c r="F711" s="303" t="s">
        <v>46</v>
      </c>
      <c r="G711" s="303" t="s">
        <v>46</v>
      </c>
      <c r="H711" s="303" t="s">
        <v>46</v>
      </c>
      <c r="I711" s="303" t="s">
        <v>46</v>
      </c>
      <c r="J711" s="387" t="s">
        <v>46</v>
      </c>
      <c r="K711" s="388">
        <v>1.5</v>
      </c>
      <c r="L711" s="389">
        <v>0.5</v>
      </c>
      <c r="M711" s="389">
        <v>21</v>
      </c>
      <c r="N711" s="389">
        <v>95</v>
      </c>
      <c r="O711" s="390">
        <v>10</v>
      </c>
      <c r="P711" s="674">
        <v>1.5</v>
      </c>
      <c r="Q711" s="715">
        <v>0.5</v>
      </c>
      <c r="R711" s="716">
        <v>21</v>
      </c>
      <c r="S711" s="716">
        <v>95</v>
      </c>
      <c r="T711" s="609">
        <v>10</v>
      </c>
    </row>
    <row r="712" ht="15.75" hidden="1" spans="1:20">
      <c r="A712" s="342"/>
      <c r="B712" s="342"/>
      <c r="C712" s="334" t="s">
        <v>47</v>
      </c>
      <c r="D712" s="341"/>
      <c r="E712" s="308"/>
      <c r="F712" s="307"/>
      <c r="G712" s="308"/>
      <c r="H712" s="309"/>
      <c r="I712" s="308"/>
      <c r="J712" s="539"/>
      <c r="K712" s="663">
        <f t="shared" ref="K712:T712" si="492">K707+K708+K709+K710+K711</f>
        <v>13.6</v>
      </c>
      <c r="L712" s="787">
        <f t="shared" si="492"/>
        <v>25.97</v>
      </c>
      <c r="M712" s="787">
        <f t="shared" si="492"/>
        <v>92.55</v>
      </c>
      <c r="N712" s="787">
        <f t="shared" si="492"/>
        <v>690.27</v>
      </c>
      <c r="O712" s="788">
        <f t="shared" si="492"/>
        <v>10.65</v>
      </c>
      <c r="P712" s="979">
        <f t="shared" si="492"/>
        <v>14.28</v>
      </c>
      <c r="Q712" s="1059">
        <f t="shared" si="492"/>
        <v>26.089</v>
      </c>
      <c r="R712" s="1037">
        <f t="shared" si="492"/>
        <v>92.6622</v>
      </c>
      <c r="S712" s="1037">
        <f t="shared" si="492"/>
        <v>706.845</v>
      </c>
      <c r="T712" s="1309">
        <f t="shared" si="492"/>
        <v>10.65</v>
      </c>
    </row>
    <row r="713" hidden="1" spans="1:20">
      <c r="A713" s="336"/>
      <c r="B713" s="337" t="s">
        <v>48</v>
      </c>
      <c r="C713" s="513"/>
      <c r="D713" s="316"/>
      <c r="E713" s="317"/>
      <c r="F713" s="318"/>
      <c r="G713" s="317"/>
      <c r="H713" s="319"/>
      <c r="I713" s="317"/>
      <c r="J713" s="396"/>
      <c r="K713" s="679"/>
      <c r="L713" s="680"/>
      <c r="M713" s="680"/>
      <c r="N713" s="680"/>
      <c r="O713" s="858"/>
      <c r="P713" s="685"/>
      <c r="Q713" s="724"/>
      <c r="R713" s="725"/>
      <c r="S713" s="725"/>
      <c r="T713" s="878"/>
    </row>
    <row r="714" hidden="1" spans="1:20">
      <c r="A714" s="287" t="s">
        <v>49</v>
      </c>
      <c r="B714" s="287"/>
      <c r="C714" s="289" t="s">
        <v>334</v>
      </c>
      <c r="D714" s="295">
        <v>60</v>
      </c>
      <c r="E714" s="291"/>
      <c r="F714" s="292"/>
      <c r="G714" s="291"/>
      <c r="H714" s="293" t="e">
        <f t="shared" ref="H714" si="493">F714*$E$5/1000</f>
        <v>#REF!</v>
      </c>
      <c r="I714" s="291"/>
      <c r="J714" s="369">
        <v>100</v>
      </c>
      <c r="K714" s="370">
        <v>0.48</v>
      </c>
      <c r="L714" s="25">
        <v>0.12</v>
      </c>
      <c r="M714" s="25">
        <v>1.56</v>
      </c>
      <c r="N714" s="25">
        <v>38.4</v>
      </c>
      <c r="O714" s="65">
        <v>2.94</v>
      </c>
      <c r="P714" s="548">
        <f>K714*1.7</f>
        <v>0.816</v>
      </c>
      <c r="Q714" s="600">
        <f t="shared" ref="Q714:T714" si="494">L714*1.7</f>
        <v>0.204</v>
      </c>
      <c r="R714" s="601">
        <f t="shared" si="494"/>
        <v>2.652</v>
      </c>
      <c r="S714" s="601">
        <f t="shared" si="494"/>
        <v>65.28</v>
      </c>
      <c r="T714" s="604">
        <f t="shared" si="494"/>
        <v>4.998</v>
      </c>
    </row>
    <row r="715" hidden="1" spans="1:20">
      <c r="A715" s="288" t="s">
        <v>225</v>
      </c>
      <c r="B715" s="288"/>
      <c r="C715" s="289" t="s">
        <v>226</v>
      </c>
      <c r="D715" s="290">
        <v>200</v>
      </c>
      <c r="E715" s="291">
        <f>E713</f>
        <v>0</v>
      </c>
      <c r="F715" s="292"/>
      <c r="G715" s="291"/>
      <c r="H715" s="293">
        <f>F715*$E$34/1000</f>
        <v>0</v>
      </c>
      <c r="I715" s="291"/>
      <c r="J715" s="384">
        <v>250</v>
      </c>
      <c r="K715" s="372">
        <v>2.4</v>
      </c>
      <c r="L715" s="28">
        <v>11.5</v>
      </c>
      <c r="M715" s="28">
        <v>36.6</v>
      </c>
      <c r="N715" s="28">
        <v>190</v>
      </c>
      <c r="O715" s="75">
        <v>16.8</v>
      </c>
      <c r="P715" s="548">
        <f t="shared" ref="P715" si="495">K715*1.7</f>
        <v>4.08</v>
      </c>
      <c r="Q715" s="600">
        <f t="shared" ref="Q715" si="496">L715*1.7</f>
        <v>19.55</v>
      </c>
      <c r="R715" s="601">
        <f t="shared" ref="R715" si="497">M715*1.7</f>
        <v>62.22</v>
      </c>
      <c r="S715" s="601">
        <f t="shared" ref="S715" si="498">N715*1.7</f>
        <v>323</v>
      </c>
      <c r="T715" s="604">
        <f t="shared" ref="T715" si="499">O715*1.7</f>
        <v>28.56</v>
      </c>
    </row>
    <row r="716" hidden="1" spans="1:20">
      <c r="A716" s="288" t="s">
        <v>229</v>
      </c>
      <c r="B716" s="288"/>
      <c r="C716" s="296" t="s">
        <v>335</v>
      </c>
      <c r="D716" s="1231" t="s">
        <v>214</v>
      </c>
      <c r="E716" s="1231" t="s">
        <v>336</v>
      </c>
      <c r="F716" s="1231" t="s">
        <v>337</v>
      </c>
      <c r="G716" s="1231" t="s">
        <v>338</v>
      </c>
      <c r="H716" s="1231" t="s">
        <v>339</v>
      </c>
      <c r="I716" s="1231" t="s">
        <v>340</v>
      </c>
      <c r="J716" s="1231" t="s">
        <v>341</v>
      </c>
      <c r="K716" s="409">
        <v>11.5</v>
      </c>
      <c r="L716" s="412">
        <v>11</v>
      </c>
      <c r="M716" s="412">
        <v>9</v>
      </c>
      <c r="N716" s="412">
        <v>192.5</v>
      </c>
      <c r="O716" s="413">
        <v>0.012</v>
      </c>
      <c r="P716" s="409">
        <v>11.5</v>
      </c>
      <c r="Q716" s="412">
        <v>11</v>
      </c>
      <c r="R716" s="412">
        <v>9</v>
      </c>
      <c r="S716" s="412">
        <v>192.5</v>
      </c>
      <c r="T716" s="413">
        <v>0.012</v>
      </c>
    </row>
    <row r="717" hidden="1" spans="1:20">
      <c r="A717" s="287" t="s">
        <v>236</v>
      </c>
      <c r="B717" s="287"/>
      <c r="C717" s="296" t="s">
        <v>237</v>
      </c>
      <c r="D717" s="297">
        <v>150</v>
      </c>
      <c r="E717" s="298" t="e">
        <f>#REF!</f>
        <v>#REF!</v>
      </c>
      <c r="F717" s="986"/>
      <c r="G717" s="298"/>
      <c r="H717" s="299">
        <f>F717*$E$38/1000</f>
        <v>0</v>
      </c>
      <c r="I717" s="298"/>
      <c r="J717" s="384">
        <v>180</v>
      </c>
      <c r="K717" s="377">
        <v>3.6</v>
      </c>
      <c r="L717" s="161">
        <v>3.75</v>
      </c>
      <c r="M717" s="161">
        <v>31</v>
      </c>
      <c r="N717" s="161">
        <v>163.5</v>
      </c>
      <c r="O717" s="378">
        <v>0</v>
      </c>
      <c r="P717" s="863">
        <f>K717*1.2</f>
        <v>4.32</v>
      </c>
      <c r="Q717" s="880">
        <f t="shared" ref="Q717:T717" si="500">L717*1.2</f>
        <v>4.5</v>
      </c>
      <c r="R717" s="881">
        <f t="shared" si="500"/>
        <v>37.2</v>
      </c>
      <c r="S717" s="881">
        <f t="shared" si="500"/>
        <v>196.2</v>
      </c>
      <c r="T717" s="1075">
        <f t="shared" si="500"/>
        <v>0</v>
      </c>
    </row>
    <row r="718" hidden="1" spans="1:20">
      <c r="A718" s="288" t="s">
        <v>123</v>
      </c>
      <c r="B718" s="287"/>
      <c r="C718" s="289" t="s">
        <v>321</v>
      </c>
      <c r="D718" s="290">
        <v>200</v>
      </c>
      <c r="E718" s="291">
        <v>200</v>
      </c>
      <c r="F718" s="291">
        <v>200</v>
      </c>
      <c r="G718" s="291">
        <v>200</v>
      </c>
      <c r="H718" s="291">
        <v>200</v>
      </c>
      <c r="I718" s="291">
        <v>200</v>
      </c>
      <c r="J718" s="369">
        <v>200</v>
      </c>
      <c r="K718" s="374">
        <v>0.2</v>
      </c>
      <c r="L718" s="148">
        <v>0.2</v>
      </c>
      <c r="M718" s="161">
        <v>29.6</v>
      </c>
      <c r="N718" s="148">
        <v>74</v>
      </c>
      <c r="O718" s="75">
        <v>22</v>
      </c>
      <c r="P718" s="373">
        <f>K718</f>
        <v>0.2</v>
      </c>
      <c r="Q718" s="124">
        <f t="shared" ref="Q718:S718" si="501">L718</f>
        <v>0.2</v>
      </c>
      <c r="R718" s="28">
        <f t="shared" si="501"/>
        <v>29.6</v>
      </c>
      <c r="S718" s="28">
        <f t="shared" si="501"/>
        <v>74</v>
      </c>
      <c r="T718" s="590">
        <v>22</v>
      </c>
    </row>
    <row r="719" ht="15.75" hidden="1" spans="1:20">
      <c r="A719" s="287" t="s">
        <v>42</v>
      </c>
      <c r="B719" s="287"/>
      <c r="C719" s="289" t="s">
        <v>84</v>
      </c>
      <c r="D719" s="295">
        <v>40</v>
      </c>
      <c r="E719" s="291"/>
      <c r="F719" s="292">
        <v>50</v>
      </c>
      <c r="G719" s="291">
        <v>50</v>
      </c>
      <c r="H719" s="293" t="e">
        <f t="shared" ref="H719:H720" si="502">F719*$E$5/1000</f>
        <v>#REF!</v>
      </c>
      <c r="I719" s="291"/>
      <c r="J719" s="369">
        <v>60</v>
      </c>
      <c r="K719" s="370">
        <v>2.8</v>
      </c>
      <c r="L719" s="25">
        <v>0.51</v>
      </c>
      <c r="M719" s="25">
        <v>6.5</v>
      </c>
      <c r="N719" s="25">
        <v>90</v>
      </c>
      <c r="O719" s="65">
        <v>0</v>
      </c>
      <c r="P719" s="1026">
        <f>K719*1.7</f>
        <v>4.76</v>
      </c>
      <c r="Q719" s="1053">
        <f t="shared" ref="Q719" si="503">L719*1.7</f>
        <v>0.867</v>
      </c>
      <c r="R719" s="884">
        <f t="shared" ref="R719" si="504">M719*1.7</f>
        <v>11.05</v>
      </c>
      <c r="S719" s="884">
        <f t="shared" ref="S719" si="505">N719*1.7</f>
        <v>153</v>
      </c>
      <c r="T719" s="885">
        <f t="shared" ref="T719" si="506">O719*1.7</f>
        <v>0</v>
      </c>
    </row>
    <row r="720" ht="15.75" hidden="1" spans="1:20">
      <c r="A720" s="287" t="s">
        <v>42</v>
      </c>
      <c r="B720" s="287"/>
      <c r="C720" s="289" t="s">
        <v>37</v>
      </c>
      <c r="D720" s="297">
        <v>20</v>
      </c>
      <c r="E720" s="291"/>
      <c r="F720" s="292">
        <v>50</v>
      </c>
      <c r="G720" s="291">
        <v>50</v>
      </c>
      <c r="H720" s="293" t="e">
        <f t="shared" si="502"/>
        <v>#REF!</v>
      </c>
      <c r="I720" s="568"/>
      <c r="J720" s="369">
        <v>30</v>
      </c>
      <c r="K720" s="385">
        <v>4.1</v>
      </c>
      <c r="L720" s="69">
        <v>0.7</v>
      </c>
      <c r="M720" s="389">
        <v>4.6</v>
      </c>
      <c r="N720" s="69">
        <v>97.5</v>
      </c>
      <c r="O720" s="70">
        <v>0</v>
      </c>
      <c r="P720" s="1294">
        <v>4.1</v>
      </c>
      <c r="Q720" s="1310">
        <v>0.7</v>
      </c>
      <c r="R720" s="565">
        <v>0.65</v>
      </c>
      <c r="S720" s="565">
        <v>97.5</v>
      </c>
      <c r="T720" s="1311">
        <v>0</v>
      </c>
    </row>
    <row r="721" ht="15.75" hidden="1" spans="1:20">
      <c r="A721" s="305"/>
      <c r="B721" s="850"/>
      <c r="C721" s="334" t="s">
        <v>47</v>
      </c>
      <c r="D721" s="335"/>
      <c r="E721" s="308"/>
      <c r="F721" s="307"/>
      <c r="G721" s="308"/>
      <c r="H721" s="309"/>
      <c r="I721" s="420"/>
      <c r="J721" s="421"/>
      <c r="K721" s="575">
        <f t="shared" ref="K721:T721" si="507">SUM(K714:K720)</f>
        <v>25.08</v>
      </c>
      <c r="L721" s="575">
        <f t="shared" si="507"/>
        <v>27.78</v>
      </c>
      <c r="M721" s="575">
        <f t="shared" si="507"/>
        <v>118.86</v>
      </c>
      <c r="N721" s="575">
        <f t="shared" si="507"/>
        <v>845.9</v>
      </c>
      <c r="O721" s="1263">
        <f t="shared" si="507"/>
        <v>41.752</v>
      </c>
      <c r="P721" s="578">
        <f t="shared" si="507"/>
        <v>29.776</v>
      </c>
      <c r="Q721" s="617">
        <f t="shared" si="507"/>
        <v>37.021</v>
      </c>
      <c r="R721" s="575">
        <f t="shared" si="507"/>
        <v>152.372</v>
      </c>
      <c r="S721" s="575">
        <f t="shared" si="507"/>
        <v>1101.48</v>
      </c>
      <c r="T721" s="578">
        <f t="shared" si="507"/>
        <v>55.57</v>
      </c>
    </row>
    <row r="722" hidden="1" spans="1:20">
      <c r="A722" s="314"/>
      <c r="B722" s="512" t="s">
        <v>85</v>
      </c>
      <c r="C722" s="289" t="s">
        <v>125</v>
      </c>
      <c r="D722" s="297">
        <v>200</v>
      </c>
      <c r="E722" s="291"/>
      <c r="F722" s="292"/>
      <c r="G722" s="291"/>
      <c r="H722" s="293"/>
      <c r="I722" s="568"/>
      <c r="J722" s="569">
        <v>200</v>
      </c>
      <c r="K722" s="370">
        <v>1</v>
      </c>
      <c r="L722" s="25">
        <v>0</v>
      </c>
      <c r="M722" s="25">
        <v>27.4</v>
      </c>
      <c r="N722" s="25">
        <v>112</v>
      </c>
      <c r="O722" s="65">
        <v>2.8</v>
      </c>
      <c r="P722" s="370">
        <v>1</v>
      </c>
      <c r="Q722" s="25">
        <v>0</v>
      </c>
      <c r="R722" s="25">
        <v>27.4</v>
      </c>
      <c r="S722" s="25">
        <v>112</v>
      </c>
      <c r="T722" s="65">
        <v>2.8</v>
      </c>
    </row>
    <row r="723" ht="15.75" hidden="1" spans="1:20">
      <c r="A723" s="300"/>
      <c r="B723" s="300"/>
      <c r="C723" s="301" t="s">
        <v>241</v>
      </c>
      <c r="D723" s="331">
        <v>75</v>
      </c>
      <c r="E723" s="332"/>
      <c r="F723" s="303"/>
      <c r="G723" s="332"/>
      <c r="H723" s="333"/>
      <c r="I723" s="414"/>
      <c r="J723" s="1260">
        <v>75</v>
      </c>
      <c r="K723" s="370">
        <v>4.26</v>
      </c>
      <c r="L723" s="1134">
        <v>2.39</v>
      </c>
      <c r="M723" s="25">
        <v>34.8</v>
      </c>
      <c r="N723" s="1134">
        <v>140</v>
      </c>
      <c r="O723" s="1135">
        <v>0.16</v>
      </c>
      <c r="P723" s="1136">
        <v>4.26</v>
      </c>
      <c r="Q723" s="1186">
        <v>2.39</v>
      </c>
      <c r="R723" s="25">
        <v>34.8</v>
      </c>
      <c r="S723" s="1134">
        <v>140</v>
      </c>
      <c r="T723" s="1187">
        <v>0.16</v>
      </c>
    </row>
    <row r="724" ht="15.75" hidden="1" spans="1:20">
      <c r="A724" s="342"/>
      <c r="B724" s="342"/>
      <c r="C724" s="334" t="s">
        <v>47</v>
      </c>
      <c r="D724" s="341"/>
      <c r="E724" s="308"/>
      <c r="F724" s="307"/>
      <c r="G724" s="308"/>
      <c r="H724" s="309"/>
      <c r="I724" s="420"/>
      <c r="J724" s="421"/>
      <c r="K724" s="675">
        <f>SUM(K722:K723)</f>
        <v>5.26</v>
      </c>
      <c r="L724" s="675">
        <f t="shared" ref="L724:T724" si="508">SUM(L722:L723)</f>
        <v>2.39</v>
      </c>
      <c r="M724" s="675">
        <f t="shared" si="508"/>
        <v>62.2</v>
      </c>
      <c r="N724" s="675">
        <f t="shared" si="508"/>
        <v>252</v>
      </c>
      <c r="O724" s="1295">
        <f t="shared" si="508"/>
        <v>2.96</v>
      </c>
      <c r="P724" s="1296">
        <f t="shared" si="508"/>
        <v>5.26</v>
      </c>
      <c r="Q724" s="1312">
        <f t="shared" si="508"/>
        <v>2.39</v>
      </c>
      <c r="R724" s="675">
        <f t="shared" si="508"/>
        <v>62.2</v>
      </c>
      <c r="S724" s="675">
        <f t="shared" si="508"/>
        <v>252</v>
      </c>
      <c r="T724" s="1296">
        <f t="shared" si="508"/>
        <v>2.96</v>
      </c>
    </row>
    <row r="725" ht="15.75" hidden="1" spans="1:20">
      <c r="A725" s="342"/>
      <c r="B725" s="342"/>
      <c r="C725" s="644" t="s">
        <v>342</v>
      </c>
      <c r="D725" s="344"/>
      <c r="E725" s="345"/>
      <c r="F725" s="345"/>
      <c r="G725" s="345"/>
      <c r="H725" s="853"/>
      <c r="I725" s="345"/>
      <c r="J725" s="438"/>
      <c r="K725" s="579">
        <f t="shared" ref="K725:T725" si="509">K724+K721+K712</f>
        <v>43.94</v>
      </c>
      <c r="L725" s="579">
        <f t="shared" si="509"/>
        <v>56.14</v>
      </c>
      <c r="M725" s="579">
        <f t="shared" si="509"/>
        <v>273.61</v>
      </c>
      <c r="N725" s="579">
        <f t="shared" si="509"/>
        <v>1788.17</v>
      </c>
      <c r="O725" s="870">
        <f t="shared" si="509"/>
        <v>55.362</v>
      </c>
      <c r="P725" s="1004">
        <f t="shared" si="509"/>
        <v>49.316</v>
      </c>
      <c r="Q725" s="1012">
        <f t="shared" si="509"/>
        <v>65.5</v>
      </c>
      <c r="R725" s="1285">
        <f t="shared" si="509"/>
        <v>307.2342</v>
      </c>
      <c r="S725" s="1285">
        <f t="shared" si="509"/>
        <v>2060.325</v>
      </c>
      <c r="T725" s="1004">
        <f t="shared" si="509"/>
        <v>69.18</v>
      </c>
    </row>
    <row r="726" ht="18.75" hidden="1" spans="1:20">
      <c r="A726" s="645"/>
      <c r="B726" s="645"/>
      <c r="C726" s="646"/>
      <c r="D726" s="647" t="s">
        <v>343</v>
      </c>
      <c r="E726" s="648"/>
      <c r="F726" s="648"/>
      <c r="G726" s="648"/>
      <c r="H726" s="649"/>
      <c r="I726" s="648"/>
      <c r="J726" s="694"/>
      <c r="K726" s="695"/>
      <c r="L726" s="696"/>
      <c r="M726" s="696"/>
      <c r="N726" s="696"/>
      <c r="O726" s="697"/>
      <c r="P726" s="698"/>
      <c r="Q726" s="621"/>
      <c r="R726" s="622"/>
      <c r="S726" s="622"/>
      <c r="T726" s="623"/>
    </row>
    <row r="727" ht="26.25" hidden="1" customHeight="1" spans="1:20">
      <c r="A727" s="854" t="s">
        <v>2</v>
      </c>
      <c r="B727" s="523" t="s">
        <v>3</v>
      </c>
      <c r="C727" s="1077" t="s">
        <v>4</v>
      </c>
      <c r="D727" s="284" t="s">
        <v>17</v>
      </c>
      <c r="E727" s="525" t="s">
        <v>6</v>
      </c>
      <c r="F727" s="525" t="s">
        <v>7</v>
      </c>
      <c r="G727" s="525" t="s">
        <v>8</v>
      </c>
      <c r="H727" s="525" t="s">
        <v>9</v>
      </c>
      <c r="I727" s="525"/>
      <c r="J727" s="284" t="s">
        <v>17</v>
      </c>
      <c r="K727" s="586" t="s">
        <v>11</v>
      </c>
      <c r="L727" s="15" t="s">
        <v>12</v>
      </c>
      <c r="M727" s="15" t="s">
        <v>13</v>
      </c>
      <c r="N727" s="59" t="s">
        <v>14</v>
      </c>
      <c r="O727" s="60" t="s">
        <v>15</v>
      </c>
      <c r="P727" s="524" t="s">
        <v>11</v>
      </c>
      <c r="Q727" s="624" t="s">
        <v>12</v>
      </c>
      <c r="R727" s="15" t="s">
        <v>13</v>
      </c>
      <c r="S727" s="59" t="s">
        <v>14</v>
      </c>
      <c r="T727" s="625" t="s">
        <v>15</v>
      </c>
    </row>
    <row r="728" hidden="1" spans="1:20">
      <c r="A728" s="288"/>
      <c r="B728" s="921" t="s">
        <v>16</v>
      </c>
      <c r="C728" s="311"/>
      <c r="D728" s="528"/>
      <c r="E728" s="525"/>
      <c r="F728" s="525"/>
      <c r="G728" s="525"/>
      <c r="H728" s="525"/>
      <c r="I728" s="525"/>
      <c r="J728" s="587"/>
      <c r="K728" s="586"/>
      <c r="L728" s="15"/>
      <c r="M728" s="15"/>
      <c r="N728" s="59"/>
      <c r="O728" s="60"/>
      <c r="P728" s="524"/>
      <c r="Q728" s="624"/>
      <c r="R728" s="15"/>
      <c r="S728" s="59"/>
      <c r="T728" s="625"/>
    </row>
    <row r="729" hidden="1" spans="1:20">
      <c r="A729" s="287" t="s">
        <v>129</v>
      </c>
      <c r="B729" s="287"/>
      <c r="C729" s="529" t="s">
        <v>318</v>
      </c>
      <c r="D729" s="530" t="s">
        <v>131</v>
      </c>
      <c r="E729" s="531" t="e">
        <f>#REF!</f>
        <v>#REF!</v>
      </c>
      <c r="F729" s="532"/>
      <c r="G729" s="531"/>
      <c r="H729" s="531"/>
      <c r="I729" s="531"/>
      <c r="J729" s="588" t="s">
        <v>131</v>
      </c>
      <c r="K729" s="410">
        <v>17</v>
      </c>
      <c r="L729" s="410">
        <v>12.2</v>
      </c>
      <c r="M729" s="410">
        <v>15.5</v>
      </c>
      <c r="N729" s="410">
        <v>244</v>
      </c>
      <c r="O729" s="410">
        <v>1.34</v>
      </c>
      <c r="P729" s="410">
        <v>17</v>
      </c>
      <c r="Q729" s="410">
        <v>12.2</v>
      </c>
      <c r="R729" s="410">
        <v>15.5</v>
      </c>
      <c r="S729" s="410">
        <v>244</v>
      </c>
      <c r="T729" s="410">
        <f t="shared" ref="T729:T730" si="510">O729</f>
        <v>1.34</v>
      </c>
    </row>
    <row r="730" hidden="1" spans="1:20">
      <c r="A730" s="288" t="s">
        <v>94</v>
      </c>
      <c r="B730" s="288"/>
      <c r="C730" s="296" t="s">
        <v>95</v>
      </c>
      <c r="D730" s="290">
        <v>200</v>
      </c>
      <c r="E730" s="291" t="e">
        <f>E729</f>
        <v>#REF!</v>
      </c>
      <c r="F730" s="291"/>
      <c r="G730" s="291"/>
      <c r="H730" s="293">
        <f>F730*$E$9/1000</f>
        <v>0</v>
      </c>
      <c r="I730" s="291"/>
      <c r="J730" s="369">
        <v>200</v>
      </c>
      <c r="K730" s="409">
        <v>4.9</v>
      </c>
      <c r="L730" s="412">
        <v>3</v>
      </c>
      <c r="M730" s="412">
        <v>32.5</v>
      </c>
      <c r="N730" s="412">
        <v>190</v>
      </c>
      <c r="O730" s="413">
        <v>1.59</v>
      </c>
      <c r="P730" s="410">
        <f>K730</f>
        <v>4.9</v>
      </c>
      <c r="Q730" s="486">
        <f t="shared" ref="Q730" si="511">L730</f>
        <v>3</v>
      </c>
      <c r="R730" s="412">
        <f t="shared" ref="R730" si="512">M730</f>
        <v>32.5</v>
      </c>
      <c r="S730" s="412">
        <f t="shared" ref="S730" si="513">N730</f>
        <v>190</v>
      </c>
      <c r="T730" s="626">
        <f t="shared" si="510"/>
        <v>1.59</v>
      </c>
    </row>
    <row r="731" hidden="1" spans="1:20">
      <c r="A731" s="287" t="s">
        <v>34</v>
      </c>
      <c r="B731" s="287"/>
      <c r="C731" s="289" t="s">
        <v>35</v>
      </c>
      <c r="D731" s="295" t="s">
        <v>40</v>
      </c>
      <c r="E731" s="292" t="s">
        <v>344</v>
      </c>
      <c r="F731" s="292" t="s">
        <v>345</v>
      </c>
      <c r="G731" s="292" t="s">
        <v>346</v>
      </c>
      <c r="H731" s="292" t="s">
        <v>347</v>
      </c>
      <c r="I731" s="292" t="s">
        <v>348</v>
      </c>
      <c r="J731" s="535" t="s">
        <v>40</v>
      </c>
      <c r="K731" s="370">
        <v>1.6</v>
      </c>
      <c r="L731" s="25">
        <v>17.12</v>
      </c>
      <c r="M731" s="25">
        <v>10.52</v>
      </c>
      <c r="N731" s="161">
        <v>202.52</v>
      </c>
      <c r="O731" s="378">
        <v>0</v>
      </c>
      <c r="P731" s="379">
        <v>1.6</v>
      </c>
      <c r="Q731" s="468">
        <v>17.12</v>
      </c>
      <c r="R731" s="161">
        <v>10.52</v>
      </c>
      <c r="S731" s="161">
        <v>202.52</v>
      </c>
      <c r="T731" s="465">
        <v>0</v>
      </c>
    </row>
    <row r="732" ht="15.75" hidden="1" spans="1:20">
      <c r="A732" s="287" t="s">
        <v>42</v>
      </c>
      <c r="B732" s="287"/>
      <c r="C732" s="289" t="s">
        <v>37</v>
      </c>
      <c r="D732" s="295">
        <v>30</v>
      </c>
      <c r="E732" s="291"/>
      <c r="F732" s="292">
        <v>20</v>
      </c>
      <c r="G732" s="291">
        <v>20</v>
      </c>
      <c r="H732" s="293" t="e">
        <f>F732*#REF!/1000</f>
        <v>#REF!</v>
      </c>
      <c r="I732" s="291"/>
      <c r="J732" s="369">
        <v>40</v>
      </c>
      <c r="K732" s="385">
        <v>2</v>
      </c>
      <c r="L732" s="69">
        <v>0.35</v>
      </c>
      <c r="M732" s="69">
        <v>0.33</v>
      </c>
      <c r="N732" s="381">
        <v>48.75</v>
      </c>
      <c r="O732" s="382"/>
      <c r="P732" s="1297">
        <f>K732*1.5</f>
        <v>3</v>
      </c>
      <c r="Q732" s="1313">
        <f>L732*1.5</f>
        <v>0.525</v>
      </c>
      <c r="R732" s="1314">
        <f>M732*1.5</f>
        <v>0.495</v>
      </c>
      <c r="S732" s="1314">
        <f>N732*1.5</f>
        <v>73.125</v>
      </c>
      <c r="T732" s="1315">
        <f>O732*1.5</f>
        <v>0</v>
      </c>
    </row>
    <row r="733" ht="15.75" hidden="1" spans="1:20">
      <c r="A733" s="300" t="s">
        <v>43</v>
      </c>
      <c r="B733" s="300"/>
      <c r="C733" s="301" t="s">
        <v>44</v>
      </c>
      <c r="D733" s="302" t="s">
        <v>46</v>
      </c>
      <c r="E733" s="303" t="s">
        <v>46</v>
      </c>
      <c r="F733" s="303" t="s">
        <v>46</v>
      </c>
      <c r="G733" s="303" t="s">
        <v>46</v>
      </c>
      <c r="H733" s="303" t="s">
        <v>46</v>
      </c>
      <c r="I733" s="303" t="s">
        <v>46</v>
      </c>
      <c r="J733" s="387" t="s">
        <v>46</v>
      </c>
      <c r="K733" s="388">
        <v>0.4</v>
      </c>
      <c r="L733" s="389">
        <v>0.4</v>
      </c>
      <c r="M733" s="389">
        <v>9.8</v>
      </c>
      <c r="N733" s="554">
        <v>44</v>
      </c>
      <c r="O733" s="555">
        <v>22</v>
      </c>
      <c r="P733" s="1298">
        <v>0.4</v>
      </c>
      <c r="Q733" s="1316">
        <v>0.4</v>
      </c>
      <c r="R733" s="1317">
        <v>9.8</v>
      </c>
      <c r="S733" s="1317">
        <v>44</v>
      </c>
      <c r="T733" s="1318">
        <v>22</v>
      </c>
    </row>
    <row r="734" ht="15.75" hidden="1" spans="1:20">
      <c r="A734" s="342"/>
      <c r="B734" s="924"/>
      <c r="C734" s="334" t="s">
        <v>47</v>
      </c>
      <c r="D734" s="341"/>
      <c r="E734" s="308"/>
      <c r="F734" s="307"/>
      <c r="G734" s="308"/>
      <c r="H734" s="309">
        <f>F734*$E$16/1000</f>
        <v>0</v>
      </c>
      <c r="I734" s="308"/>
      <c r="J734" s="539"/>
      <c r="K734" s="855">
        <f t="shared" ref="K734:T734" si="514">SUM(K729:K733)</f>
        <v>25.9</v>
      </c>
      <c r="L734" s="855">
        <f t="shared" si="514"/>
        <v>33.07</v>
      </c>
      <c r="M734" s="855">
        <f t="shared" si="514"/>
        <v>68.65</v>
      </c>
      <c r="N734" s="579">
        <f t="shared" si="514"/>
        <v>729.27</v>
      </c>
      <c r="O734" s="870">
        <f t="shared" si="514"/>
        <v>24.93</v>
      </c>
      <c r="P734" s="582">
        <f t="shared" si="514"/>
        <v>26.9</v>
      </c>
      <c r="Q734" s="1012">
        <f t="shared" si="514"/>
        <v>33.245</v>
      </c>
      <c r="R734" s="1285">
        <f t="shared" si="514"/>
        <v>68.815</v>
      </c>
      <c r="S734" s="1285">
        <f t="shared" si="514"/>
        <v>753.645</v>
      </c>
      <c r="T734" s="857">
        <f t="shared" si="514"/>
        <v>24.93</v>
      </c>
    </row>
    <row r="735" hidden="1" spans="1:20">
      <c r="A735" s="336"/>
      <c r="B735" s="925" t="s">
        <v>48</v>
      </c>
      <c r="C735" s="513"/>
      <c r="D735" s="316"/>
      <c r="E735" s="317"/>
      <c r="F735" s="318"/>
      <c r="G735" s="317"/>
      <c r="H735" s="319"/>
      <c r="I735" s="317"/>
      <c r="J735" s="396"/>
      <c r="K735" s="679"/>
      <c r="L735" s="680"/>
      <c r="M735" s="680"/>
      <c r="N735" s="680"/>
      <c r="O735" s="1299"/>
      <c r="P735" s="1300"/>
      <c r="Q735" s="1319"/>
      <c r="R735" s="725"/>
      <c r="S735" s="725"/>
      <c r="T735" s="878"/>
    </row>
    <row r="736" ht="18" hidden="1" customHeight="1" spans="1:20">
      <c r="A736" s="287" t="s">
        <v>49</v>
      </c>
      <c r="B736" s="287"/>
      <c r="C736" s="289" t="s">
        <v>245</v>
      </c>
      <c r="D736" s="295">
        <v>60</v>
      </c>
      <c r="E736" s="291"/>
      <c r="F736" s="292"/>
      <c r="G736" s="291"/>
      <c r="H736" s="293" t="e">
        <f t="shared" ref="H736" si="515">F736*$E$5/1000</f>
        <v>#REF!</v>
      </c>
      <c r="I736" s="291"/>
      <c r="J736" s="369">
        <v>100</v>
      </c>
      <c r="K736" s="370">
        <v>0.48</v>
      </c>
      <c r="L736" s="25">
        <v>0.12</v>
      </c>
      <c r="M736" s="25">
        <v>1.56</v>
      </c>
      <c r="N736" s="25">
        <v>8.4</v>
      </c>
      <c r="O736" s="465">
        <v>2.94</v>
      </c>
      <c r="P736" s="1301">
        <f>K736*1.7</f>
        <v>0.816</v>
      </c>
      <c r="Q736" s="1320">
        <f t="shared" ref="Q736:T736" si="516">L736*1.7</f>
        <v>0.204</v>
      </c>
      <c r="R736" s="601">
        <f t="shared" si="516"/>
        <v>2.652</v>
      </c>
      <c r="S736" s="601">
        <f t="shared" si="516"/>
        <v>14.28</v>
      </c>
      <c r="T736" s="604">
        <f t="shared" si="516"/>
        <v>4.998</v>
      </c>
    </row>
    <row r="737" hidden="1" spans="1:21">
      <c r="A737" s="287" t="s">
        <v>152</v>
      </c>
      <c r="B737" s="287"/>
      <c r="C737" s="289" t="s">
        <v>246</v>
      </c>
      <c r="D737" s="290">
        <v>200</v>
      </c>
      <c r="E737" s="291">
        <f>E736</f>
        <v>0</v>
      </c>
      <c r="F737" s="292"/>
      <c r="G737" s="291"/>
      <c r="H737" s="291">
        <f>F737*$E$24/1000</f>
        <v>0</v>
      </c>
      <c r="I737" s="291"/>
      <c r="J737" s="369">
        <v>250</v>
      </c>
      <c r="K737" s="409">
        <v>1.6</v>
      </c>
      <c r="L737" s="412">
        <v>3.4</v>
      </c>
      <c r="M737" s="412">
        <v>8.6</v>
      </c>
      <c r="N737" s="412">
        <v>128</v>
      </c>
      <c r="O737" s="626">
        <v>14.8</v>
      </c>
      <c r="P737" s="1302">
        <f>K737*1.25</f>
        <v>2</v>
      </c>
      <c r="Q737" s="1302">
        <f t="shared" ref="Q737:T737" si="517">L737*1.25</f>
        <v>4.25</v>
      </c>
      <c r="R737" s="1302">
        <f t="shared" si="517"/>
        <v>10.75</v>
      </c>
      <c r="S737" s="1302">
        <f t="shared" si="517"/>
        <v>160</v>
      </c>
      <c r="T737" s="1302">
        <f t="shared" si="517"/>
        <v>18.5</v>
      </c>
      <c r="U737" s="1321"/>
    </row>
    <row r="738" hidden="1" spans="1:21">
      <c r="A738" s="981" t="s">
        <v>62</v>
      </c>
      <c r="B738" s="288"/>
      <c r="C738" s="296" t="s">
        <v>349</v>
      </c>
      <c r="D738" s="290">
        <v>75</v>
      </c>
      <c r="E738" s="291">
        <f>E737</f>
        <v>0</v>
      </c>
      <c r="F738" s="292"/>
      <c r="G738" s="291"/>
      <c r="H738" s="291">
        <f t="shared" ref="H738" si="518">F738*$E$33/1000</f>
        <v>0</v>
      </c>
      <c r="I738" s="291"/>
      <c r="J738" s="369">
        <v>100</v>
      </c>
      <c r="K738" s="401">
        <v>18.3</v>
      </c>
      <c r="L738" s="402">
        <v>14.5</v>
      </c>
      <c r="M738" s="402">
        <v>31</v>
      </c>
      <c r="N738" s="402">
        <v>247</v>
      </c>
      <c r="O738" s="479">
        <v>0</v>
      </c>
      <c r="P738" s="1303">
        <f t="shared" ref="P738" si="519">K738*1.7</f>
        <v>31.11</v>
      </c>
      <c r="Q738" s="1322">
        <f t="shared" ref="Q738" si="520">L738*1.7</f>
        <v>24.65</v>
      </c>
      <c r="R738" s="485">
        <f t="shared" ref="R738" si="521">M738*1.7</f>
        <v>52.7</v>
      </c>
      <c r="S738" s="485">
        <f t="shared" ref="S738" si="522">N738*1.7</f>
        <v>419.9</v>
      </c>
      <c r="T738" s="830">
        <f t="shared" ref="T738" si="523">O738*1.7</f>
        <v>0</v>
      </c>
      <c r="U738" s="1321"/>
    </row>
    <row r="739" hidden="1" spans="1:21">
      <c r="A739" s="288" t="s">
        <v>251</v>
      </c>
      <c r="B739" s="288"/>
      <c r="C739" s="289" t="s">
        <v>350</v>
      </c>
      <c r="D739" s="290">
        <v>150</v>
      </c>
      <c r="E739" s="291">
        <f>E738</f>
        <v>0</v>
      </c>
      <c r="F739" s="292"/>
      <c r="G739" s="291"/>
      <c r="H739" s="291">
        <f>F739*$E$54/1000</f>
        <v>0</v>
      </c>
      <c r="I739" s="291"/>
      <c r="J739" s="369">
        <v>180</v>
      </c>
      <c r="K739" s="401">
        <v>6.15</v>
      </c>
      <c r="L739" s="402">
        <v>5.55</v>
      </c>
      <c r="M739" s="402">
        <v>24</v>
      </c>
      <c r="N739" s="402">
        <v>167</v>
      </c>
      <c r="O739" s="403">
        <v>20.62</v>
      </c>
      <c r="P739" s="411">
        <f>K739*1.6</f>
        <v>9.84</v>
      </c>
      <c r="Q739" s="484">
        <f t="shared" ref="Q739" si="524">L739*1.6</f>
        <v>8.88</v>
      </c>
      <c r="R739" s="485">
        <f t="shared" ref="R739" si="525">M739*1.6</f>
        <v>38.4</v>
      </c>
      <c r="S739" s="485">
        <f t="shared" ref="S739" si="526">N739*1.6</f>
        <v>267.2</v>
      </c>
      <c r="T739" s="830">
        <f t="shared" ref="T739" si="527">O739*1.6</f>
        <v>32.992</v>
      </c>
      <c r="U739" s="1321"/>
    </row>
    <row r="740" hidden="1" spans="1:21">
      <c r="A740" s="1107" t="s">
        <v>168</v>
      </c>
      <c r="B740" s="1107"/>
      <c r="C740" s="1291" t="s">
        <v>322</v>
      </c>
      <c r="D740" s="1292">
        <v>200</v>
      </c>
      <c r="E740" s="1293"/>
      <c r="F740" s="1293"/>
      <c r="G740" s="1293"/>
      <c r="H740" s="299"/>
      <c r="I740" s="1293"/>
      <c r="J740" s="1304">
        <v>200</v>
      </c>
      <c r="K740" s="409">
        <v>0.14</v>
      </c>
      <c r="L740" s="412">
        <v>0.06</v>
      </c>
      <c r="M740" s="412">
        <v>21.78</v>
      </c>
      <c r="N740" s="412">
        <v>69.44</v>
      </c>
      <c r="O740" s="413">
        <v>40</v>
      </c>
      <c r="P740" s="410">
        <v>0.14</v>
      </c>
      <c r="Q740" s="486">
        <v>0.06</v>
      </c>
      <c r="R740" s="412">
        <v>21.78</v>
      </c>
      <c r="S740" s="412">
        <v>69.44</v>
      </c>
      <c r="T740" s="626">
        <v>40</v>
      </c>
      <c r="U740" s="1321"/>
    </row>
    <row r="741" hidden="1" spans="1:21">
      <c r="A741" s="287" t="s">
        <v>42</v>
      </c>
      <c r="B741" s="287"/>
      <c r="C741" s="289" t="s">
        <v>84</v>
      </c>
      <c r="D741" s="295">
        <v>40</v>
      </c>
      <c r="E741" s="291"/>
      <c r="F741" s="292">
        <v>50</v>
      </c>
      <c r="G741" s="291">
        <v>50</v>
      </c>
      <c r="H741" s="293" t="e">
        <f t="shared" ref="H741:H742" si="528">F741*$E$5/1000</f>
        <v>#REF!</v>
      </c>
      <c r="I741" s="291"/>
      <c r="J741" s="369">
        <v>60</v>
      </c>
      <c r="K741" s="401">
        <v>2.8</v>
      </c>
      <c r="L741" s="412">
        <v>0.51</v>
      </c>
      <c r="M741" s="412">
        <v>0.75</v>
      </c>
      <c r="N741" s="412">
        <v>90</v>
      </c>
      <c r="O741" s="626">
        <v>0</v>
      </c>
      <c r="P741" s="483">
        <v>2.8</v>
      </c>
      <c r="Q741" s="409">
        <f>K741*1.5</f>
        <v>4.2</v>
      </c>
      <c r="R741" s="412">
        <f t="shared" ref="R741:T741" si="529">L741*1.5</f>
        <v>0.765</v>
      </c>
      <c r="S741" s="412">
        <f t="shared" si="529"/>
        <v>1.125</v>
      </c>
      <c r="T741" s="479">
        <f t="shared" si="529"/>
        <v>135</v>
      </c>
      <c r="U741" s="1321"/>
    </row>
    <row r="742" ht="15.75" hidden="1" spans="1:21">
      <c r="A742" s="300" t="s">
        <v>42</v>
      </c>
      <c r="B742" s="300"/>
      <c r="C742" s="301" t="s">
        <v>37</v>
      </c>
      <c r="D742" s="331">
        <v>20</v>
      </c>
      <c r="E742" s="332"/>
      <c r="F742" s="303">
        <v>50</v>
      </c>
      <c r="G742" s="332">
        <v>50</v>
      </c>
      <c r="H742" s="333" t="e">
        <f t="shared" si="528"/>
        <v>#REF!</v>
      </c>
      <c r="I742" s="414"/>
      <c r="J742" s="415">
        <v>30</v>
      </c>
      <c r="K742" s="416">
        <v>4.1</v>
      </c>
      <c r="L742" s="659">
        <v>0.7</v>
      </c>
      <c r="M742" s="659">
        <v>0.65</v>
      </c>
      <c r="N742" s="659">
        <v>97.5</v>
      </c>
      <c r="O742" s="1305">
        <v>0</v>
      </c>
      <c r="P742" s="1306">
        <v>4.1</v>
      </c>
      <c r="Q742" s="1323">
        <f>K742*1.5</f>
        <v>6.15</v>
      </c>
      <c r="R742" s="1284">
        <f t="shared" ref="R742" si="530">L742*1.5</f>
        <v>1.05</v>
      </c>
      <c r="S742" s="1284">
        <f t="shared" ref="S742" si="531">M742*1.5</f>
        <v>0.975</v>
      </c>
      <c r="T742" s="835">
        <f t="shared" ref="T742" si="532">N742*1.5</f>
        <v>146.25</v>
      </c>
      <c r="U742" s="1321"/>
    </row>
    <row r="743" ht="15.75" hidden="1" spans="1:21">
      <c r="A743" s="305"/>
      <c r="B743" s="305"/>
      <c r="C743" s="334" t="s">
        <v>47</v>
      </c>
      <c r="D743" s="335"/>
      <c r="E743" s="308"/>
      <c r="F743" s="307"/>
      <c r="G743" s="308"/>
      <c r="H743" s="309"/>
      <c r="I743" s="420"/>
      <c r="J743" s="539"/>
      <c r="K743" s="946">
        <f t="shared" ref="K743:T743" si="533">SUM(K736:K742)</f>
        <v>33.57</v>
      </c>
      <c r="L743" s="946">
        <f t="shared" si="533"/>
        <v>24.84</v>
      </c>
      <c r="M743" s="946">
        <f t="shared" si="533"/>
        <v>88.34</v>
      </c>
      <c r="N743" s="946">
        <f t="shared" si="533"/>
        <v>807.34</v>
      </c>
      <c r="O743" s="946">
        <f t="shared" si="533"/>
        <v>78.36</v>
      </c>
      <c r="P743" s="946">
        <f t="shared" si="533"/>
        <v>50.806</v>
      </c>
      <c r="Q743" s="1091">
        <f t="shared" si="533"/>
        <v>48.394</v>
      </c>
      <c r="R743" s="1091">
        <f t="shared" si="533"/>
        <v>128.097</v>
      </c>
      <c r="S743" s="1091">
        <f t="shared" si="533"/>
        <v>932.92</v>
      </c>
      <c r="T743" s="1080">
        <f t="shared" si="533"/>
        <v>377.74</v>
      </c>
      <c r="U743" s="1321"/>
    </row>
    <row r="744" hidden="1" spans="1:21">
      <c r="A744" s="336"/>
      <c r="B744" s="512" t="s">
        <v>85</v>
      </c>
      <c r="C744" s="639"/>
      <c r="D744" s="640"/>
      <c r="E744" s="317"/>
      <c r="F744" s="318"/>
      <c r="G744" s="317"/>
      <c r="H744" s="317"/>
      <c r="I744" s="317"/>
      <c r="J744" s="396"/>
      <c r="K744" s="761"/>
      <c r="L744" s="742"/>
      <c r="M744" s="742"/>
      <c r="N744" s="804"/>
      <c r="O744" s="805"/>
      <c r="P744" s="792"/>
      <c r="Q744" s="998"/>
      <c r="R744" s="742"/>
      <c r="S744" s="804"/>
      <c r="T744" s="1092"/>
      <c r="U744" s="1321"/>
    </row>
    <row r="745" hidden="1" spans="1:21">
      <c r="A745" s="288" t="s">
        <v>168</v>
      </c>
      <c r="B745" s="288"/>
      <c r="C745" s="296" t="s">
        <v>351</v>
      </c>
      <c r="D745" s="290">
        <v>200</v>
      </c>
      <c r="E745" s="291"/>
      <c r="F745" s="291">
        <v>204</v>
      </c>
      <c r="G745" s="291">
        <v>200</v>
      </c>
      <c r="H745" s="291" t="e">
        <f t="shared" ref="H745" si="534">$E$5*F745/1000</f>
        <v>#REF!</v>
      </c>
      <c r="I745" s="291"/>
      <c r="J745" s="369">
        <v>200</v>
      </c>
      <c r="K745" s="409">
        <v>6.6</v>
      </c>
      <c r="L745" s="412">
        <v>5</v>
      </c>
      <c r="M745" s="412">
        <v>10.8</v>
      </c>
      <c r="N745" s="412">
        <v>104</v>
      </c>
      <c r="O745" s="413">
        <v>0.2</v>
      </c>
      <c r="P745" s="409">
        <v>6.6</v>
      </c>
      <c r="Q745" s="412">
        <v>5</v>
      </c>
      <c r="R745" s="412">
        <v>10.8</v>
      </c>
      <c r="S745" s="412">
        <v>104</v>
      </c>
      <c r="T745" s="413">
        <v>0.2</v>
      </c>
      <c r="U745" s="1321"/>
    </row>
    <row r="746" ht="15.75" hidden="1" spans="1:21">
      <c r="A746" s="300" t="s">
        <v>87</v>
      </c>
      <c r="B746" s="300"/>
      <c r="C746" s="301" t="s">
        <v>307</v>
      </c>
      <c r="D746" s="302">
        <v>20</v>
      </c>
      <c r="E746" s="332"/>
      <c r="F746" s="303">
        <v>20</v>
      </c>
      <c r="G746" s="332"/>
      <c r="H746" s="333"/>
      <c r="I746" s="332"/>
      <c r="J746" s="415">
        <v>20</v>
      </c>
      <c r="K746" s="429">
        <v>1.5</v>
      </c>
      <c r="L746" s="430">
        <v>1.9</v>
      </c>
      <c r="M746" s="402">
        <v>34.8</v>
      </c>
      <c r="N746" s="430">
        <v>140</v>
      </c>
      <c r="O746" s="810"/>
      <c r="P746" s="802">
        <v>1.5</v>
      </c>
      <c r="Q746" s="1005">
        <v>1.9</v>
      </c>
      <c r="R746" s="402">
        <v>34.8</v>
      </c>
      <c r="S746" s="430">
        <v>140</v>
      </c>
      <c r="T746" s="970"/>
      <c r="U746" s="1321"/>
    </row>
    <row r="747" ht="15.75" hidden="1" spans="1:21">
      <c r="A747" s="342"/>
      <c r="B747" s="342"/>
      <c r="C747" s="334" t="s">
        <v>47</v>
      </c>
      <c r="D747" s="341"/>
      <c r="E747" s="308"/>
      <c r="F747" s="307"/>
      <c r="G747" s="308"/>
      <c r="H747" s="309"/>
      <c r="I747" s="308"/>
      <c r="J747" s="539"/>
      <c r="K747" s="946">
        <f>SUM(K745:K746)</f>
        <v>8.1</v>
      </c>
      <c r="L747" s="946">
        <f t="shared" ref="L747:T747" si="535">SUM(L745:L746)</f>
        <v>6.9</v>
      </c>
      <c r="M747" s="946">
        <f t="shared" si="535"/>
        <v>45.6</v>
      </c>
      <c r="N747" s="946">
        <f t="shared" si="535"/>
        <v>244</v>
      </c>
      <c r="O747" s="947">
        <f t="shared" si="535"/>
        <v>0.2</v>
      </c>
      <c r="P747" s="948">
        <f t="shared" si="535"/>
        <v>8.1</v>
      </c>
      <c r="Q747" s="971">
        <f t="shared" si="535"/>
        <v>6.9</v>
      </c>
      <c r="R747" s="946">
        <f t="shared" si="535"/>
        <v>45.6</v>
      </c>
      <c r="S747" s="946">
        <f t="shared" si="535"/>
        <v>244</v>
      </c>
      <c r="T747" s="948">
        <f t="shared" si="535"/>
        <v>0.2</v>
      </c>
      <c r="U747" s="1321"/>
    </row>
    <row r="748" ht="15.75" hidden="1" spans="1:21">
      <c r="A748" s="342"/>
      <c r="B748" s="342"/>
      <c r="C748" s="644" t="s">
        <v>352</v>
      </c>
      <c r="D748" s="344"/>
      <c r="E748" s="345"/>
      <c r="F748" s="345"/>
      <c r="G748" s="345"/>
      <c r="H748" s="345"/>
      <c r="I748" s="345"/>
      <c r="J748" s="438"/>
      <c r="K748" s="663">
        <f t="shared" ref="K748:T748" si="536">K747+K743+K734</f>
        <v>67.57</v>
      </c>
      <c r="L748" s="663">
        <f t="shared" si="536"/>
        <v>64.81</v>
      </c>
      <c r="M748" s="663">
        <f t="shared" si="536"/>
        <v>202.59</v>
      </c>
      <c r="N748" s="663">
        <f t="shared" si="536"/>
        <v>1780.61</v>
      </c>
      <c r="O748" s="692">
        <f t="shared" si="536"/>
        <v>103.49</v>
      </c>
      <c r="P748" s="789">
        <f t="shared" si="536"/>
        <v>85.806</v>
      </c>
      <c r="Q748" s="824">
        <f t="shared" si="536"/>
        <v>88.539</v>
      </c>
      <c r="R748" s="1061">
        <f t="shared" si="536"/>
        <v>242.512</v>
      </c>
      <c r="S748" s="1061">
        <f t="shared" si="536"/>
        <v>1930.565</v>
      </c>
      <c r="T748" s="789">
        <f t="shared" si="536"/>
        <v>402.87</v>
      </c>
      <c r="U748" s="1321"/>
    </row>
    <row r="749" ht="18.75" hidden="1" spans="1:20">
      <c r="A749" s="645"/>
      <c r="B749" s="645"/>
      <c r="C749" s="646"/>
      <c r="D749" s="647" t="s">
        <v>353</v>
      </c>
      <c r="E749" s="984" t="s">
        <v>256</v>
      </c>
      <c r="F749" s="648"/>
      <c r="G749" s="648"/>
      <c r="H749" s="649"/>
      <c r="I749" s="648"/>
      <c r="J749" s="694"/>
      <c r="K749" s="695"/>
      <c r="L749" s="696"/>
      <c r="M749" s="696"/>
      <c r="N749" s="696"/>
      <c r="O749" s="697"/>
      <c r="P749" s="698"/>
      <c r="Q749" s="621"/>
      <c r="R749" s="622"/>
      <c r="S749" s="622"/>
      <c r="T749" s="623"/>
    </row>
    <row r="750" ht="28.5" hidden="1" customHeight="1" spans="1:20">
      <c r="A750" s="854" t="s">
        <v>2</v>
      </c>
      <c r="B750" s="523" t="s">
        <v>3</v>
      </c>
      <c r="C750" s="1077" t="s">
        <v>4</v>
      </c>
      <c r="D750" s="284" t="s">
        <v>17</v>
      </c>
      <c r="E750" s="525" t="s">
        <v>6</v>
      </c>
      <c r="F750" s="525" t="s">
        <v>7</v>
      </c>
      <c r="G750" s="525" t="s">
        <v>8</v>
      </c>
      <c r="H750" s="650" t="s">
        <v>9</v>
      </c>
      <c r="I750" s="525"/>
      <c r="J750" s="284" t="s">
        <v>17</v>
      </c>
      <c r="K750" s="586" t="s">
        <v>11</v>
      </c>
      <c r="L750" s="15" t="s">
        <v>12</v>
      </c>
      <c r="M750" s="15" t="s">
        <v>13</v>
      </c>
      <c r="N750" s="59" t="s">
        <v>14</v>
      </c>
      <c r="O750" s="60" t="s">
        <v>15</v>
      </c>
      <c r="P750" s="524" t="s">
        <v>11</v>
      </c>
      <c r="Q750" s="624" t="s">
        <v>12</v>
      </c>
      <c r="R750" s="15" t="s">
        <v>13</v>
      </c>
      <c r="S750" s="59" t="s">
        <v>14</v>
      </c>
      <c r="T750" s="625" t="s">
        <v>15</v>
      </c>
    </row>
    <row r="751" hidden="1" spans="1:20">
      <c r="A751" s="288"/>
      <c r="B751" s="526" t="s">
        <v>16</v>
      </c>
      <c r="C751" s="311"/>
      <c r="D751" s="528"/>
      <c r="E751" s="525"/>
      <c r="F751" s="525"/>
      <c r="G751" s="525"/>
      <c r="H751" s="650"/>
      <c r="I751" s="525"/>
      <c r="J751" s="587"/>
      <c r="K751" s="586"/>
      <c r="L751" s="15"/>
      <c r="M751" s="15"/>
      <c r="N751" s="59"/>
      <c r="O751" s="60"/>
      <c r="P751" s="524"/>
      <c r="Q751" s="624"/>
      <c r="R751" s="15"/>
      <c r="S751" s="59"/>
      <c r="T751" s="625"/>
    </row>
    <row r="752" hidden="1" spans="1:20">
      <c r="A752" s="287" t="s">
        <v>18</v>
      </c>
      <c r="B752" s="288"/>
      <c r="C752" s="289" t="s">
        <v>354</v>
      </c>
      <c r="D752" s="290">
        <v>200</v>
      </c>
      <c r="E752" s="291" t="e">
        <f>#REF!</f>
        <v>#REF!</v>
      </c>
      <c r="F752" s="292"/>
      <c r="G752" s="291"/>
      <c r="H752" s="293"/>
      <c r="I752" s="291"/>
      <c r="J752" s="369">
        <v>200</v>
      </c>
      <c r="K752" s="370">
        <v>8.3</v>
      </c>
      <c r="L752" s="25">
        <v>8</v>
      </c>
      <c r="M752" s="25">
        <v>45.7</v>
      </c>
      <c r="N752" s="25">
        <v>286</v>
      </c>
      <c r="O752" s="65">
        <v>0.65</v>
      </c>
      <c r="P752" s="371">
        <f>K752</f>
        <v>8.3</v>
      </c>
      <c r="Q752" s="371">
        <f t="shared" ref="Q752" si="537">L752</f>
        <v>8</v>
      </c>
      <c r="R752" s="371">
        <f t="shared" ref="R752" si="538">M752</f>
        <v>45.7</v>
      </c>
      <c r="S752" s="371">
        <f t="shared" ref="S752" si="539">N752</f>
        <v>286</v>
      </c>
      <c r="T752" s="371">
        <f t="shared" ref="T752" si="540">O752</f>
        <v>0.65</v>
      </c>
    </row>
    <row r="753" hidden="1" spans="1:20">
      <c r="A753" s="287" t="s">
        <v>145</v>
      </c>
      <c r="B753" s="288"/>
      <c r="C753" s="289" t="s">
        <v>146</v>
      </c>
      <c r="D753" s="290">
        <v>200</v>
      </c>
      <c r="E753" s="291" t="e">
        <f>E752</f>
        <v>#REF!</v>
      </c>
      <c r="F753" s="291"/>
      <c r="G753" s="291"/>
      <c r="H753" s="293">
        <f>F753*$E$9/1000</f>
        <v>0</v>
      </c>
      <c r="I753" s="291"/>
      <c r="J753" s="369">
        <v>200</v>
      </c>
      <c r="K753" s="372">
        <v>2.8</v>
      </c>
      <c r="L753" s="148">
        <v>9</v>
      </c>
      <c r="M753" s="148">
        <v>31.7</v>
      </c>
      <c r="N753" s="148">
        <v>120</v>
      </c>
      <c r="O753" s="375">
        <v>0.72</v>
      </c>
      <c r="P753" s="376">
        <f>K753</f>
        <v>2.8</v>
      </c>
      <c r="Q753" s="466">
        <f t="shared" ref="Q753:T753" si="541">L753</f>
        <v>9</v>
      </c>
      <c r="R753" s="148">
        <f t="shared" si="541"/>
        <v>31.7</v>
      </c>
      <c r="S753" s="148">
        <f t="shared" si="541"/>
        <v>120</v>
      </c>
      <c r="T753" s="714">
        <f t="shared" si="541"/>
        <v>0.72</v>
      </c>
    </row>
    <row r="754" hidden="1" spans="1:20">
      <c r="A754" s="288" t="s">
        <v>142</v>
      </c>
      <c r="B754" s="288"/>
      <c r="C754" s="296" t="s">
        <v>292</v>
      </c>
      <c r="D754" s="295" t="s">
        <v>40</v>
      </c>
      <c r="E754" s="291" t="e">
        <f>E753</f>
        <v>#REF!</v>
      </c>
      <c r="F754" s="291"/>
      <c r="G754" s="291"/>
      <c r="H754" s="293" t="e">
        <f t="shared" ref="H754" si="542">F754*$E$5/1000</f>
        <v>#REF!</v>
      </c>
      <c r="I754" s="291"/>
      <c r="J754" s="369" t="s">
        <v>41</v>
      </c>
      <c r="K754" s="377">
        <v>6.25</v>
      </c>
      <c r="L754" s="161">
        <v>9.3</v>
      </c>
      <c r="M754" s="161">
        <v>13</v>
      </c>
      <c r="N754" s="161">
        <v>148</v>
      </c>
      <c r="O754" s="378">
        <v>0.14</v>
      </c>
      <c r="P754" s="863">
        <f>K754*1.5</f>
        <v>9.375</v>
      </c>
      <c r="Q754" s="880">
        <f t="shared" ref="Q754" si="543">L754*1.5</f>
        <v>13.95</v>
      </c>
      <c r="R754" s="881">
        <f t="shared" ref="R754" si="544">M754*1.5</f>
        <v>19.5</v>
      </c>
      <c r="S754" s="881">
        <f t="shared" ref="S754" si="545">N754*1.5</f>
        <v>222</v>
      </c>
      <c r="T754" s="1075">
        <f t="shared" ref="T754" si="546">O754*1.5</f>
        <v>0.21</v>
      </c>
    </row>
    <row r="755" hidden="1" spans="1:20">
      <c r="A755" s="287" t="s">
        <v>42</v>
      </c>
      <c r="B755" s="287"/>
      <c r="C755" s="289" t="s">
        <v>37</v>
      </c>
      <c r="D755" s="295">
        <v>30</v>
      </c>
      <c r="E755" s="291"/>
      <c r="F755" s="292">
        <v>20</v>
      </c>
      <c r="G755" s="291">
        <v>20</v>
      </c>
      <c r="H755" s="293" t="e">
        <f>F755*#REF!/1000</f>
        <v>#REF!</v>
      </c>
      <c r="I755" s="291"/>
      <c r="J755" s="369">
        <v>40</v>
      </c>
      <c r="K755" s="385">
        <v>2</v>
      </c>
      <c r="L755" s="381">
        <v>0.35</v>
      </c>
      <c r="M755" s="381">
        <v>0.33</v>
      </c>
      <c r="N755" s="381">
        <v>48.75</v>
      </c>
      <c r="O755" s="382"/>
      <c r="P755" s="379">
        <f>K755*1.5</f>
        <v>3</v>
      </c>
      <c r="Q755" s="468">
        <f t="shared" ref="Q755" si="547">L755*1.5</f>
        <v>0.525</v>
      </c>
      <c r="R755" s="161">
        <f t="shared" ref="R755" si="548">M755*1.5</f>
        <v>0.495</v>
      </c>
      <c r="S755" s="161">
        <f t="shared" ref="S755" si="549">N755*1.5</f>
        <v>73.125</v>
      </c>
      <c r="T755" s="465">
        <f t="shared" ref="T755" si="550">O755*1.5</f>
        <v>0</v>
      </c>
    </row>
    <row r="756" ht="15.75" hidden="1" spans="1:20">
      <c r="A756" s="300" t="s">
        <v>43</v>
      </c>
      <c r="B756" s="300"/>
      <c r="C756" s="301" t="s">
        <v>101</v>
      </c>
      <c r="D756" s="302" t="s">
        <v>46</v>
      </c>
      <c r="E756" s="303" t="s">
        <v>46</v>
      </c>
      <c r="F756" s="303" t="s">
        <v>46</v>
      </c>
      <c r="G756" s="303" t="s">
        <v>46</v>
      </c>
      <c r="H756" s="303" t="s">
        <v>46</v>
      </c>
      <c r="I756" s="303" t="s">
        <v>46</v>
      </c>
      <c r="J756" s="387" t="s">
        <v>46</v>
      </c>
      <c r="K756" s="388">
        <v>0.4</v>
      </c>
      <c r="L756" s="554">
        <v>0.3</v>
      </c>
      <c r="M756" s="554">
        <v>10.3</v>
      </c>
      <c r="N756" s="554">
        <v>46</v>
      </c>
      <c r="O756" s="555">
        <v>60</v>
      </c>
      <c r="P756" s="556">
        <v>0.4</v>
      </c>
      <c r="Q756" s="899">
        <v>0.3</v>
      </c>
      <c r="R756" s="900">
        <v>10.3</v>
      </c>
      <c r="S756" s="900">
        <v>46</v>
      </c>
      <c r="T756" s="609">
        <v>60</v>
      </c>
    </row>
    <row r="757" ht="15.75" hidden="1" spans="1:20">
      <c r="A757" s="1232"/>
      <c r="B757" s="1232"/>
      <c r="C757" s="334" t="s">
        <v>47</v>
      </c>
      <c r="D757" s="341"/>
      <c r="E757" s="308"/>
      <c r="F757" s="307"/>
      <c r="G757" s="308"/>
      <c r="H757" s="309">
        <f t="shared" ref="H757" si="551">F757*$E$22/1000</f>
        <v>0</v>
      </c>
      <c r="I757" s="308"/>
      <c r="J757" s="539"/>
      <c r="K757" s="855">
        <f t="shared" ref="K757:T757" si="552">K752+K753+K754+K755+K756</f>
        <v>19.75</v>
      </c>
      <c r="L757" s="580">
        <f t="shared" si="552"/>
        <v>26.95</v>
      </c>
      <c r="M757" s="580">
        <f t="shared" si="552"/>
        <v>101.03</v>
      </c>
      <c r="N757" s="580">
        <f t="shared" si="552"/>
        <v>648.75</v>
      </c>
      <c r="O757" s="581">
        <f t="shared" si="552"/>
        <v>61.51</v>
      </c>
      <c r="P757" s="873">
        <f t="shared" si="552"/>
        <v>23.875</v>
      </c>
      <c r="Q757" s="901">
        <f t="shared" si="552"/>
        <v>31.775</v>
      </c>
      <c r="R757" s="902">
        <f t="shared" si="552"/>
        <v>107.695</v>
      </c>
      <c r="S757" s="902">
        <f t="shared" si="552"/>
        <v>747.125</v>
      </c>
      <c r="T757" s="903">
        <f t="shared" si="552"/>
        <v>61.58</v>
      </c>
    </row>
    <row r="758" hidden="1" spans="1:20">
      <c r="A758" s="336"/>
      <c r="B758" s="739" t="s">
        <v>48</v>
      </c>
      <c r="C758" s="513"/>
      <c r="D758" s="316"/>
      <c r="E758" s="317"/>
      <c r="F758" s="318"/>
      <c r="G758" s="317"/>
      <c r="H758" s="319"/>
      <c r="I758" s="317"/>
      <c r="J758" s="396"/>
      <c r="K758" s="679"/>
      <c r="L758" s="680"/>
      <c r="M758" s="680"/>
      <c r="N758" s="680"/>
      <c r="O758" s="858"/>
      <c r="P758" s="685"/>
      <c r="Q758" s="724"/>
      <c r="R758" s="725"/>
      <c r="S758" s="725"/>
      <c r="T758" s="878"/>
    </row>
    <row r="759" ht="18" hidden="1" customHeight="1" spans="1:20">
      <c r="A759" s="287" t="s">
        <v>49</v>
      </c>
      <c r="B759" s="287"/>
      <c r="C759" s="289" t="s">
        <v>355</v>
      </c>
      <c r="D759" s="295">
        <v>60</v>
      </c>
      <c r="E759" s="291"/>
      <c r="F759" s="292"/>
      <c r="G759" s="291"/>
      <c r="H759" s="293" t="e">
        <f t="shared" ref="H759" si="553">F759*$E$5/1000</f>
        <v>#REF!</v>
      </c>
      <c r="I759" s="291"/>
      <c r="J759" s="369">
        <v>100</v>
      </c>
      <c r="K759" s="370">
        <v>0.48</v>
      </c>
      <c r="L759" s="25">
        <v>0.12</v>
      </c>
      <c r="M759" s="25">
        <v>1.56</v>
      </c>
      <c r="N759" s="25">
        <v>8.4</v>
      </c>
      <c r="O759" s="65">
        <v>2.94</v>
      </c>
      <c r="P759" s="548">
        <f>K759*1.7</f>
        <v>0.816</v>
      </c>
      <c r="Q759" s="600">
        <f t="shared" ref="Q759:T759" si="554">L759*1.7</f>
        <v>0.204</v>
      </c>
      <c r="R759" s="601">
        <f t="shared" si="554"/>
        <v>2.652</v>
      </c>
      <c r="S759" s="601">
        <f t="shared" si="554"/>
        <v>14.28</v>
      </c>
      <c r="T759" s="604">
        <f t="shared" si="554"/>
        <v>4.998</v>
      </c>
    </row>
    <row r="760" hidden="1" spans="1:20">
      <c r="A760" s="288" t="s">
        <v>262</v>
      </c>
      <c r="B760" s="288"/>
      <c r="C760" s="289" t="s">
        <v>312</v>
      </c>
      <c r="D760" s="290">
        <v>200</v>
      </c>
      <c r="E760" s="291">
        <f>E759</f>
        <v>0</v>
      </c>
      <c r="F760" s="292"/>
      <c r="G760" s="291"/>
      <c r="H760" s="293">
        <f>F760*$E$28/1000</f>
        <v>0</v>
      </c>
      <c r="I760" s="291"/>
      <c r="J760" s="369">
        <v>250</v>
      </c>
      <c r="K760" s="372">
        <v>4.8</v>
      </c>
      <c r="L760" s="28">
        <v>8.2</v>
      </c>
      <c r="M760" s="28">
        <v>28</v>
      </c>
      <c r="N760" s="28">
        <v>118</v>
      </c>
      <c r="O760" s="75">
        <v>28.14</v>
      </c>
      <c r="P760" s="548">
        <f t="shared" ref="P760:P761" si="555">K760*1.7</f>
        <v>8.16</v>
      </c>
      <c r="Q760" s="600">
        <f t="shared" ref="Q760:Q761" si="556">L760*1.7</f>
        <v>13.94</v>
      </c>
      <c r="R760" s="601">
        <f t="shared" ref="R760:R761" si="557">M760*1.7</f>
        <v>47.6</v>
      </c>
      <c r="S760" s="601">
        <f t="shared" ref="S760:S761" si="558">N760*1.7</f>
        <v>200.6</v>
      </c>
      <c r="T760" s="604">
        <f t="shared" ref="T760:T761" si="559">O760*1.7</f>
        <v>47.838</v>
      </c>
    </row>
    <row r="761" hidden="1" spans="1:20">
      <c r="A761" s="287" t="s">
        <v>266</v>
      </c>
      <c r="B761" s="288"/>
      <c r="C761" s="289" t="s">
        <v>267</v>
      </c>
      <c r="D761" s="290">
        <v>75</v>
      </c>
      <c r="E761" s="291">
        <f>E760</f>
        <v>0</v>
      </c>
      <c r="F761" s="292"/>
      <c r="G761" s="291"/>
      <c r="H761" s="293">
        <f t="shared" ref="H761" si="560">F761*$E$35/1000</f>
        <v>0</v>
      </c>
      <c r="I761" s="291"/>
      <c r="J761" s="369">
        <v>100</v>
      </c>
      <c r="K761" s="372">
        <v>11.5</v>
      </c>
      <c r="L761" s="25">
        <v>11</v>
      </c>
      <c r="M761" s="28">
        <v>9</v>
      </c>
      <c r="N761" s="28">
        <v>192.5</v>
      </c>
      <c r="O761" s="75">
        <v>0.012</v>
      </c>
      <c r="P761" s="548">
        <f t="shared" si="555"/>
        <v>19.55</v>
      </c>
      <c r="Q761" s="600">
        <f t="shared" si="556"/>
        <v>18.7</v>
      </c>
      <c r="R761" s="601">
        <f t="shared" si="557"/>
        <v>15.3</v>
      </c>
      <c r="S761" s="601">
        <f t="shared" si="558"/>
        <v>327.25</v>
      </c>
      <c r="T761" s="604">
        <f t="shared" si="559"/>
        <v>0.0204</v>
      </c>
    </row>
    <row r="762" hidden="1" spans="1:20">
      <c r="A762" s="288" t="s">
        <v>76</v>
      </c>
      <c r="B762" s="288"/>
      <c r="C762" s="289" t="s">
        <v>77</v>
      </c>
      <c r="D762" s="290">
        <v>150</v>
      </c>
      <c r="E762" s="291" t="e">
        <f>#REF!</f>
        <v>#REF!</v>
      </c>
      <c r="F762" s="292"/>
      <c r="G762" s="291"/>
      <c r="H762" s="293" t="e">
        <f>F762*#REF!/1000</f>
        <v>#REF!</v>
      </c>
      <c r="I762" s="291"/>
      <c r="J762" s="369">
        <v>180</v>
      </c>
      <c r="K762" s="372">
        <v>6.15</v>
      </c>
      <c r="L762" s="28">
        <v>5.55</v>
      </c>
      <c r="M762" s="28">
        <v>24</v>
      </c>
      <c r="N762" s="28">
        <v>167</v>
      </c>
      <c r="O762" s="75">
        <v>20.62</v>
      </c>
      <c r="P762" s="548">
        <f>K762*1.6</f>
        <v>9.84</v>
      </c>
      <c r="Q762" s="600">
        <f t="shared" ref="Q762" si="561">L762*1.6</f>
        <v>8.88</v>
      </c>
      <c r="R762" s="601">
        <f t="shared" ref="R762" si="562">M762*1.6</f>
        <v>38.4</v>
      </c>
      <c r="S762" s="601">
        <f t="shared" ref="S762" si="563">N762*1.6</f>
        <v>267.2</v>
      </c>
      <c r="T762" s="604">
        <f t="shared" ref="T762" si="564">O762*1.6</f>
        <v>32.992</v>
      </c>
    </row>
    <row r="763" hidden="1" spans="1:20">
      <c r="A763" s="288" t="s">
        <v>123</v>
      </c>
      <c r="B763" s="287"/>
      <c r="C763" s="296" t="s">
        <v>81</v>
      </c>
      <c r="D763" s="295">
        <v>200</v>
      </c>
      <c r="E763" s="291" t="e">
        <f>#REF!</f>
        <v>#REF!</v>
      </c>
      <c r="F763" s="292"/>
      <c r="G763" s="291"/>
      <c r="H763" s="293" t="e">
        <f>F763*#REF!/1000</f>
        <v>#REF!</v>
      </c>
      <c r="I763" s="291"/>
      <c r="J763" s="369">
        <v>200</v>
      </c>
      <c r="K763" s="370">
        <v>0.6</v>
      </c>
      <c r="L763" s="25">
        <v>0.2</v>
      </c>
      <c r="M763" s="161">
        <v>29.6</v>
      </c>
      <c r="N763" s="25">
        <v>110</v>
      </c>
      <c r="O763" s="65">
        <v>0.73</v>
      </c>
      <c r="P763" s="371">
        <v>0.6</v>
      </c>
      <c r="Q763" s="591">
        <v>0.2</v>
      </c>
      <c r="R763" s="161">
        <v>29.6</v>
      </c>
      <c r="S763" s="25">
        <v>110</v>
      </c>
      <c r="T763" s="465">
        <v>0.73</v>
      </c>
    </row>
    <row r="764" hidden="1" spans="1:20">
      <c r="A764" s="287" t="s">
        <v>42</v>
      </c>
      <c r="B764" s="287"/>
      <c r="C764" s="289" t="s">
        <v>84</v>
      </c>
      <c r="D764" s="295">
        <v>40</v>
      </c>
      <c r="E764" s="291"/>
      <c r="F764" s="292">
        <v>50</v>
      </c>
      <c r="G764" s="291">
        <v>50</v>
      </c>
      <c r="H764" s="293" t="e">
        <f t="shared" ref="H764:H765" si="565">F764*$E$5/1000</f>
        <v>#REF!</v>
      </c>
      <c r="I764" s="291"/>
      <c r="J764" s="369">
        <v>60</v>
      </c>
      <c r="K764" s="370">
        <v>2.8</v>
      </c>
      <c r="L764" s="25">
        <v>0.51</v>
      </c>
      <c r="M764" s="25">
        <v>6.5</v>
      </c>
      <c r="N764" s="25">
        <v>90</v>
      </c>
      <c r="O764" s="65">
        <v>0</v>
      </c>
      <c r="P764" s="371">
        <f>K764*1.5</f>
        <v>4.2</v>
      </c>
      <c r="Q764" s="591">
        <f t="shared" ref="Q764:T764" si="566">L764*1.5</f>
        <v>0.765</v>
      </c>
      <c r="R764" s="25">
        <f t="shared" si="566"/>
        <v>9.75</v>
      </c>
      <c r="S764" s="25">
        <f t="shared" si="566"/>
        <v>135</v>
      </c>
      <c r="T764" s="465">
        <f t="shared" si="566"/>
        <v>0</v>
      </c>
    </row>
    <row r="765" ht="15.75" hidden="1" spans="1:20">
      <c r="A765" s="300" t="s">
        <v>42</v>
      </c>
      <c r="B765" s="300"/>
      <c r="C765" s="301" t="s">
        <v>37</v>
      </c>
      <c r="D765" s="331">
        <v>20</v>
      </c>
      <c r="E765" s="332"/>
      <c r="F765" s="303">
        <v>50</v>
      </c>
      <c r="G765" s="332">
        <v>50</v>
      </c>
      <c r="H765" s="333" t="e">
        <f t="shared" si="565"/>
        <v>#REF!</v>
      </c>
      <c r="I765" s="414"/>
      <c r="J765" s="415">
        <v>30</v>
      </c>
      <c r="K765" s="388">
        <v>4.1</v>
      </c>
      <c r="L765" s="389">
        <v>0.7</v>
      </c>
      <c r="M765" s="389">
        <v>4.6</v>
      </c>
      <c r="N765" s="389">
        <v>97.5</v>
      </c>
      <c r="O765" s="390">
        <v>0</v>
      </c>
      <c r="P765" s="1252">
        <f>K765*1.5</f>
        <v>6.15</v>
      </c>
      <c r="Q765" s="1271">
        <f t="shared" ref="Q765" si="567">L765*1.5</f>
        <v>1.05</v>
      </c>
      <c r="R765" s="1272">
        <f t="shared" ref="R765" si="568">M765*1.5</f>
        <v>6.9</v>
      </c>
      <c r="S765" s="1272">
        <f t="shared" ref="S765" si="569">N765*1.5</f>
        <v>146.25</v>
      </c>
      <c r="T765" s="1273">
        <f t="shared" ref="T765" si="570">O765*1.5</f>
        <v>0</v>
      </c>
    </row>
    <row r="766" ht="15.75" hidden="1" spans="1:20">
      <c r="A766" s="305"/>
      <c r="B766" s="305"/>
      <c r="C766" s="334" t="s">
        <v>47</v>
      </c>
      <c r="D766" s="335"/>
      <c r="E766" s="308"/>
      <c r="F766" s="307"/>
      <c r="G766" s="308"/>
      <c r="H766" s="309"/>
      <c r="I766" s="420"/>
      <c r="J766" s="539"/>
      <c r="K766" s="1137">
        <f t="shared" ref="K766:T766" si="571">SUM(K759:K765)</f>
        <v>30.43</v>
      </c>
      <c r="L766" s="1137">
        <f t="shared" si="571"/>
        <v>26.28</v>
      </c>
      <c r="M766" s="1137">
        <f t="shared" si="571"/>
        <v>103.26</v>
      </c>
      <c r="N766" s="1137">
        <f t="shared" si="571"/>
        <v>783.4</v>
      </c>
      <c r="O766" s="1138">
        <f t="shared" si="571"/>
        <v>52.442</v>
      </c>
      <c r="P766" s="1307">
        <f t="shared" si="571"/>
        <v>49.316</v>
      </c>
      <c r="Q766" s="1324">
        <f t="shared" si="571"/>
        <v>43.739</v>
      </c>
      <c r="R766" s="1325">
        <f t="shared" si="571"/>
        <v>150.202</v>
      </c>
      <c r="S766" s="1325">
        <f t="shared" si="571"/>
        <v>1200.58</v>
      </c>
      <c r="T766" s="1307">
        <f t="shared" si="571"/>
        <v>86.5784</v>
      </c>
    </row>
    <row r="767" hidden="1" spans="1:20">
      <c r="A767" s="314"/>
      <c r="B767" s="512" t="s">
        <v>85</v>
      </c>
      <c r="C767" s="513"/>
      <c r="D767" s="514"/>
      <c r="E767" s="317"/>
      <c r="F767" s="318"/>
      <c r="G767" s="317"/>
      <c r="H767" s="319"/>
      <c r="I767" s="562"/>
      <c r="J767" s="563"/>
      <c r="K767" s="1030"/>
      <c r="L767" s="1031"/>
      <c r="M767" s="1031"/>
      <c r="N767" s="1031"/>
      <c r="O767" s="1032"/>
      <c r="P767" s="1308"/>
      <c r="Q767" s="1326"/>
      <c r="R767" s="1031"/>
      <c r="S767" s="1031"/>
      <c r="T767" s="1327"/>
    </row>
    <row r="768" hidden="1" spans="1:20">
      <c r="A768" s="287"/>
      <c r="B768" s="287"/>
      <c r="C768" s="289" t="s">
        <v>125</v>
      </c>
      <c r="D768" s="297">
        <v>200</v>
      </c>
      <c r="E768" s="291"/>
      <c r="F768" s="292"/>
      <c r="G768" s="291"/>
      <c r="H768" s="293"/>
      <c r="I768" s="568"/>
      <c r="J768" s="569">
        <v>200</v>
      </c>
      <c r="K768" s="370">
        <v>1</v>
      </c>
      <c r="L768" s="25">
        <v>0</v>
      </c>
      <c r="M768" s="25">
        <v>27.4</v>
      </c>
      <c r="N768" s="25">
        <v>112</v>
      </c>
      <c r="O768" s="65">
        <v>2.8</v>
      </c>
      <c r="P768" s="370">
        <v>1</v>
      </c>
      <c r="Q768" s="25">
        <v>0</v>
      </c>
      <c r="R768" s="25">
        <v>27.4</v>
      </c>
      <c r="S768" s="25">
        <v>112</v>
      </c>
      <c r="T768" s="65">
        <v>2.8</v>
      </c>
    </row>
    <row r="769" ht="15.75" hidden="1" spans="1:20">
      <c r="A769" s="287"/>
      <c r="B769" s="287"/>
      <c r="C769" s="289" t="s">
        <v>274</v>
      </c>
      <c r="D769" s="297">
        <v>75</v>
      </c>
      <c r="E769" s="291"/>
      <c r="F769" s="292"/>
      <c r="G769" s="291"/>
      <c r="H769" s="293"/>
      <c r="I769" s="568"/>
      <c r="J769" s="569">
        <v>75</v>
      </c>
      <c r="K769" s="370">
        <v>4.26</v>
      </c>
      <c r="L769" s="121">
        <v>2.39</v>
      </c>
      <c r="M769" s="25">
        <v>34.8</v>
      </c>
      <c r="N769" s="121">
        <v>140</v>
      </c>
      <c r="O769" s="673">
        <v>0.16</v>
      </c>
      <c r="P769" s="1261">
        <v>4.26</v>
      </c>
      <c r="Q769" s="712">
        <v>2.39</v>
      </c>
      <c r="R769" s="25">
        <v>34.8</v>
      </c>
      <c r="S769" s="121">
        <v>140</v>
      </c>
      <c r="T769" s="1187">
        <v>0.16</v>
      </c>
    </row>
    <row r="770" ht="15.75" hidden="1" spans="1:20">
      <c r="A770" s="766"/>
      <c r="B770" s="766"/>
      <c r="C770" s="301" t="s">
        <v>47</v>
      </c>
      <c r="D770" s="302"/>
      <c r="E770" s="332"/>
      <c r="F770" s="303"/>
      <c r="G770" s="332"/>
      <c r="H770" s="414" t="e">
        <f>#REF!*F770</f>
        <v>#REF!</v>
      </c>
      <c r="I770" s="332"/>
      <c r="J770" s="415"/>
      <c r="K770" s="1336">
        <f>SUM(K768:K769)</f>
        <v>5.26</v>
      </c>
      <c r="L770" s="1336">
        <f t="shared" ref="L770:T770" si="572">SUM(L768:L769)</f>
        <v>2.39</v>
      </c>
      <c r="M770" s="1336">
        <f t="shared" si="572"/>
        <v>62.2</v>
      </c>
      <c r="N770" s="1336">
        <f t="shared" si="572"/>
        <v>252</v>
      </c>
      <c r="O770" s="1337">
        <f t="shared" si="572"/>
        <v>2.96</v>
      </c>
      <c r="P770" s="1338">
        <f t="shared" si="572"/>
        <v>5.26</v>
      </c>
      <c r="Q770" s="1346">
        <f t="shared" si="572"/>
        <v>2.39</v>
      </c>
      <c r="R770" s="1336">
        <f t="shared" si="572"/>
        <v>62.2</v>
      </c>
      <c r="S770" s="1336">
        <f t="shared" si="572"/>
        <v>252</v>
      </c>
      <c r="T770" s="1347">
        <f t="shared" si="572"/>
        <v>2.96</v>
      </c>
    </row>
    <row r="771" ht="15.75" hidden="1" spans="1:20">
      <c r="A771" s="342"/>
      <c r="B771" s="342"/>
      <c r="C771" s="343" t="s">
        <v>356</v>
      </c>
      <c r="D771" s="344"/>
      <c r="E771" s="345"/>
      <c r="F771" s="345"/>
      <c r="G771" s="345"/>
      <c r="H771" s="853"/>
      <c r="I771" s="345"/>
      <c r="J771" s="438"/>
      <c r="K771" s="579">
        <f t="shared" ref="K771:T771" si="573">K770+K766+K757</f>
        <v>55.44</v>
      </c>
      <c r="L771" s="579">
        <f t="shared" si="573"/>
        <v>55.62</v>
      </c>
      <c r="M771" s="579">
        <f t="shared" si="573"/>
        <v>266.49</v>
      </c>
      <c r="N771" s="579">
        <f t="shared" si="573"/>
        <v>1684.15</v>
      </c>
      <c r="O771" s="870">
        <f t="shared" si="573"/>
        <v>116.912</v>
      </c>
      <c r="P771" s="582">
        <f t="shared" si="573"/>
        <v>78.451</v>
      </c>
      <c r="Q771" s="619">
        <f t="shared" si="573"/>
        <v>77.904</v>
      </c>
      <c r="R771" s="579">
        <f t="shared" si="573"/>
        <v>320.097</v>
      </c>
      <c r="S771" s="579">
        <f t="shared" si="573"/>
        <v>2199.705</v>
      </c>
      <c r="T771" s="1347">
        <f t="shared" si="573"/>
        <v>151.1184</v>
      </c>
    </row>
    <row r="772" ht="15.75" hidden="1" spans="1:20">
      <c r="A772" s="342"/>
      <c r="B772" s="342"/>
      <c r="C772" s="1328" t="s">
        <v>357</v>
      </c>
      <c r="D772" s="1329"/>
      <c r="E772" s="1330"/>
      <c r="F772" s="1330"/>
      <c r="G772" s="1330"/>
      <c r="H772" s="853"/>
      <c r="I772" s="345"/>
      <c r="J772" s="438"/>
      <c r="K772" s="1339">
        <f t="shared" ref="K772:T772" si="574">K771+K748+K725+K703+K681+K659+K637+K613+K590+K527+K466+K410+K344+K290+K243+K178+K115+K60</f>
        <v>1488.46</v>
      </c>
      <c r="L772" s="1339">
        <f t="shared" si="574"/>
        <v>1371.53</v>
      </c>
      <c r="M772" s="1339">
        <f t="shared" si="574"/>
        <v>5712.81</v>
      </c>
      <c r="N772" s="1339">
        <f t="shared" si="574"/>
        <v>43283.44</v>
      </c>
      <c r="O772" s="1340">
        <f t="shared" si="574"/>
        <v>2313</v>
      </c>
      <c r="P772" s="1341">
        <f t="shared" si="574"/>
        <v>1913.0064</v>
      </c>
      <c r="Q772" s="1348">
        <f t="shared" si="574"/>
        <v>1712.1078</v>
      </c>
      <c r="R772" s="1339">
        <f t="shared" si="574"/>
        <v>6705.7962</v>
      </c>
      <c r="S772" s="1339">
        <f t="shared" si="574"/>
        <v>54636.386</v>
      </c>
      <c r="T772" s="1349">
        <f t="shared" si="574"/>
        <v>2239.67</v>
      </c>
    </row>
    <row r="773" ht="16.5" hidden="1" spans="1:20">
      <c r="A773" s="1331"/>
      <c r="B773" s="1332"/>
      <c r="C773" s="1333" t="s">
        <v>358</v>
      </c>
      <c r="D773" s="1334"/>
      <c r="E773" s="1334"/>
      <c r="F773" s="1334"/>
      <c r="G773" s="1334"/>
      <c r="H773" s="1335"/>
      <c r="I773" s="1342"/>
      <c r="J773" s="1342"/>
      <c r="K773" s="1343">
        <f>K772/18</f>
        <v>82.6922222222222</v>
      </c>
      <c r="L773" s="1343">
        <f t="shared" ref="L773:T773" si="575">L772/18</f>
        <v>76.1961111111111</v>
      </c>
      <c r="M773" s="1343">
        <f t="shared" si="575"/>
        <v>317.378333333333</v>
      </c>
      <c r="N773" s="1343">
        <f t="shared" si="575"/>
        <v>2404.63555555556</v>
      </c>
      <c r="O773" s="1344">
        <f t="shared" si="575"/>
        <v>128.5</v>
      </c>
      <c r="P773" s="1345">
        <f t="shared" si="575"/>
        <v>106.278133333333</v>
      </c>
      <c r="Q773" s="1350">
        <f t="shared" si="575"/>
        <v>95.1171</v>
      </c>
      <c r="R773" s="1343">
        <f t="shared" si="575"/>
        <v>372.544233333333</v>
      </c>
      <c r="S773" s="1343">
        <f t="shared" si="575"/>
        <v>3035.35477777778</v>
      </c>
      <c r="T773" s="1351">
        <f t="shared" si="575"/>
        <v>124.426111111111</v>
      </c>
    </row>
    <row r="774" ht="19.5" spans="1:20">
      <c r="A774" s="270"/>
      <c r="B774" s="270"/>
      <c r="C774" s="271"/>
      <c r="D774" s="272" t="s">
        <v>305</v>
      </c>
      <c r="E774" s="273"/>
      <c r="F774" s="273"/>
      <c r="G774" s="273"/>
      <c r="H774" s="274"/>
      <c r="I774" s="358"/>
      <c r="J774" s="359"/>
      <c r="K774" s="360"/>
      <c r="L774" s="273"/>
      <c r="M774" s="273"/>
      <c r="N774" s="273"/>
      <c r="O774" s="361"/>
      <c r="P774" s="270"/>
      <c r="Q774" s="457"/>
      <c r="R774" s="273"/>
      <c r="S774" s="273"/>
      <c r="T774" s="458"/>
    </row>
    <row r="775" ht="30.75" spans="1:20">
      <c r="A775" s="275" t="s">
        <v>2</v>
      </c>
      <c r="B775" s="276" t="s">
        <v>3</v>
      </c>
      <c r="C775" s="277" t="s">
        <v>4</v>
      </c>
      <c r="D775" s="278" t="s">
        <v>5</v>
      </c>
      <c r="E775" s="279" t="s">
        <v>6</v>
      </c>
      <c r="F775" s="279" t="s">
        <v>7</v>
      </c>
      <c r="G775" s="279" t="s">
        <v>8</v>
      </c>
      <c r="H775" s="280" t="s">
        <v>9</v>
      </c>
      <c r="I775" s="279"/>
      <c r="J775" s="362" t="s">
        <v>10</v>
      </c>
      <c r="K775" s="363" t="s">
        <v>11</v>
      </c>
      <c r="L775" s="364" t="s">
        <v>12</v>
      </c>
      <c r="M775" s="364" t="s">
        <v>13</v>
      </c>
      <c r="N775" s="365" t="s">
        <v>14</v>
      </c>
      <c r="O775" s="366" t="s">
        <v>15</v>
      </c>
      <c r="P775" s="277" t="s">
        <v>11</v>
      </c>
      <c r="Q775" s="277" t="s">
        <v>12</v>
      </c>
      <c r="R775" s="459" t="s">
        <v>13</v>
      </c>
      <c r="S775" s="365" t="s">
        <v>14</v>
      </c>
      <c r="T775" s="460" t="s">
        <v>15</v>
      </c>
    </row>
    <row r="776" ht="28.5" spans="1:20">
      <c r="A776" s="281"/>
      <c r="B776" s="282" t="s">
        <v>16</v>
      </c>
      <c r="C776" s="283"/>
      <c r="D776" s="284" t="s">
        <v>17</v>
      </c>
      <c r="E776" s="285"/>
      <c r="F776" s="285"/>
      <c r="G776" s="285"/>
      <c r="H776" s="286"/>
      <c r="I776" s="285"/>
      <c r="J776" s="284" t="s">
        <v>17</v>
      </c>
      <c r="K776" s="367"/>
      <c r="L776" s="21"/>
      <c r="M776" s="21"/>
      <c r="N776" s="62"/>
      <c r="O776" s="63"/>
      <c r="P776" s="368"/>
      <c r="Q776" s="461"/>
      <c r="R776" s="462"/>
      <c r="S776" s="463"/>
      <c r="T776" s="464"/>
    </row>
    <row r="777" spans="1:20">
      <c r="A777" s="287" t="s">
        <v>18</v>
      </c>
      <c r="B777" s="288"/>
      <c r="C777" s="289" t="s">
        <v>19</v>
      </c>
      <c r="D777" s="290">
        <v>250</v>
      </c>
      <c r="E777" s="291" t="e">
        <f>#REF!</f>
        <v>#REF!</v>
      </c>
      <c r="F777" s="292"/>
      <c r="G777" s="291"/>
      <c r="H777" s="293"/>
      <c r="I777" s="291"/>
      <c r="J777" s="369">
        <v>250</v>
      </c>
      <c r="K777" s="370">
        <v>8.3</v>
      </c>
      <c r="L777" s="25">
        <v>8</v>
      </c>
      <c r="M777" s="25">
        <v>45.7</v>
      </c>
      <c r="N777" s="25">
        <v>286</v>
      </c>
      <c r="O777" s="65">
        <v>0.65</v>
      </c>
      <c r="P777" s="371">
        <f>K777</f>
        <v>8.3</v>
      </c>
      <c r="Q777" s="371">
        <f t="shared" ref="Q777" si="576">L777</f>
        <v>8</v>
      </c>
      <c r="R777" s="371">
        <f t="shared" ref="R777" si="577">M777</f>
        <v>45.7</v>
      </c>
      <c r="S777" s="371">
        <f t="shared" ref="S777" si="578">N777</f>
        <v>286</v>
      </c>
      <c r="T777" s="371">
        <f t="shared" ref="T777" si="579">O777</f>
        <v>0.65</v>
      </c>
    </row>
    <row r="778" spans="1:20">
      <c r="A778" s="287" t="s">
        <v>26</v>
      </c>
      <c r="B778" s="287"/>
      <c r="C778" s="296" t="s">
        <v>359</v>
      </c>
      <c r="D778" s="295">
        <v>200</v>
      </c>
      <c r="E778" s="291" t="e">
        <f>#REF!</f>
        <v>#REF!</v>
      </c>
      <c r="F778" s="291"/>
      <c r="G778" s="291"/>
      <c r="H778" s="291">
        <f>F778*$E$9/1000</f>
        <v>0</v>
      </c>
      <c r="I778" s="291"/>
      <c r="J778" s="369">
        <v>200</v>
      </c>
      <c r="K778" s="374">
        <v>0.2</v>
      </c>
      <c r="L778" s="148">
        <v>0</v>
      </c>
      <c r="M778" s="161">
        <v>15</v>
      </c>
      <c r="N778" s="148">
        <v>58</v>
      </c>
      <c r="O778" s="375">
        <v>0</v>
      </c>
      <c r="P778" s="376">
        <f>K778</f>
        <v>0.2</v>
      </c>
      <c r="Q778" s="466">
        <f t="shared" ref="Q778" si="580">L778</f>
        <v>0</v>
      </c>
      <c r="R778" s="148">
        <f t="shared" ref="R778" si="581">M778</f>
        <v>15</v>
      </c>
      <c r="S778" s="148">
        <f t="shared" ref="S778" si="582">N778</f>
        <v>58</v>
      </c>
      <c r="T778" s="467">
        <f t="shared" ref="T778" si="583">O778</f>
        <v>0</v>
      </c>
    </row>
    <row r="779" spans="1:20">
      <c r="A779" s="287" t="s">
        <v>38</v>
      </c>
      <c r="B779" s="287"/>
      <c r="C779" s="289" t="s">
        <v>39</v>
      </c>
      <c r="D779" s="297" t="s">
        <v>40</v>
      </c>
      <c r="E779" s="298" t="e">
        <f>#REF!</f>
        <v>#REF!</v>
      </c>
      <c r="F779" s="298"/>
      <c r="G779" s="298"/>
      <c r="H779" s="299" t="e">
        <f t="shared" ref="H779" si="584">F779*$E$5/1000</f>
        <v>#REF!</v>
      </c>
      <c r="I779" s="298"/>
      <c r="J779" s="384" t="s">
        <v>41</v>
      </c>
      <c r="K779" s="377">
        <v>18.5</v>
      </c>
      <c r="L779" s="161">
        <v>14.5</v>
      </c>
      <c r="M779" s="161">
        <v>13</v>
      </c>
      <c r="N779" s="161">
        <v>148</v>
      </c>
      <c r="O779" s="378">
        <v>0.14</v>
      </c>
      <c r="P779" s="379">
        <f>K779*1.5</f>
        <v>27.75</v>
      </c>
      <c r="Q779" s="468">
        <f t="shared" ref="Q779:Q780" si="585">L779*1.5</f>
        <v>21.75</v>
      </c>
      <c r="R779" s="161">
        <f t="shared" ref="R779:R780" si="586">M779*1.5</f>
        <v>19.5</v>
      </c>
      <c r="S779" s="161">
        <f t="shared" ref="S779:S780" si="587">N779*1.5</f>
        <v>222</v>
      </c>
      <c r="T779" s="469">
        <f t="shared" ref="T779:T780" si="588">O779*1.5</f>
        <v>0.21</v>
      </c>
    </row>
    <row r="780" spans="1:20">
      <c r="A780" s="287" t="s">
        <v>42</v>
      </c>
      <c r="B780" s="287"/>
      <c r="C780" s="289" t="s">
        <v>37</v>
      </c>
      <c r="D780" s="295">
        <v>30</v>
      </c>
      <c r="E780" s="291"/>
      <c r="F780" s="292">
        <v>20</v>
      </c>
      <c r="G780" s="291">
        <v>20</v>
      </c>
      <c r="H780" s="293" t="e">
        <f>F780*#REF!/1000</f>
        <v>#REF!</v>
      </c>
      <c r="I780" s="291"/>
      <c r="J780" s="369">
        <v>40</v>
      </c>
      <c r="K780" s="385">
        <v>2</v>
      </c>
      <c r="L780" s="69">
        <v>1</v>
      </c>
      <c r="M780" s="69">
        <v>0.33</v>
      </c>
      <c r="N780" s="69">
        <v>48.75</v>
      </c>
      <c r="O780" s="70"/>
      <c r="P780" s="386">
        <f>K780*1.5</f>
        <v>3</v>
      </c>
      <c r="Q780" s="472">
        <f t="shared" si="585"/>
        <v>1.5</v>
      </c>
      <c r="R780" s="473">
        <f t="shared" si="586"/>
        <v>0.495</v>
      </c>
      <c r="S780" s="473">
        <f t="shared" si="587"/>
        <v>73.125</v>
      </c>
      <c r="T780" s="474">
        <f t="shared" si="588"/>
        <v>0</v>
      </c>
    </row>
    <row r="781" ht="15.75" spans="1:20">
      <c r="A781" s="300" t="s">
        <v>43</v>
      </c>
      <c r="B781" s="300"/>
      <c r="C781" s="301" t="s">
        <v>44</v>
      </c>
      <c r="D781" s="302" t="s">
        <v>45</v>
      </c>
      <c r="E781" s="303" t="s">
        <v>46</v>
      </c>
      <c r="F781" s="303" t="s">
        <v>46</v>
      </c>
      <c r="G781" s="303" t="s">
        <v>46</v>
      </c>
      <c r="H781" s="303" t="s">
        <v>46</v>
      </c>
      <c r="I781" s="303" t="s">
        <v>46</v>
      </c>
      <c r="J781" s="387" t="s">
        <v>45</v>
      </c>
      <c r="K781" s="388">
        <v>0.4</v>
      </c>
      <c r="L781" s="389">
        <v>0.4</v>
      </c>
      <c r="M781" s="389">
        <v>9.8</v>
      </c>
      <c r="N781" s="389">
        <v>44</v>
      </c>
      <c r="O781" s="390">
        <v>22.02</v>
      </c>
      <c r="P781" s="391">
        <v>0.4</v>
      </c>
      <c r="Q781" s="475">
        <v>0.4</v>
      </c>
      <c r="R781" s="389">
        <v>9.8</v>
      </c>
      <c r="S781" s="389">
        <v>44</v>
      </c>
      <c r="T781" s="476">
        <v>22.02</v>
      </c>
    </row>
    <row r="782" ht="15.75" spans="1:20">
      <c r="A782" s="304"/>
      <c r="B782" s="305"/>
      <c r="C782" s="306" t="s">
        <v>47</v>
      </c>
      <c r="D782" s="307"/>
      <c r="E782" s="308"/>
      <c r="F782" s="307"/>
      <c r="G782" s="308"/>
      <c r="H782" s="309" t="e">
        <f t="shared" ref="H782:H788" si="589">F782*$E$5/1000</f>
        <v>#REF!</v>
      </c>
      <c r="I782" s="308"/>
      <c r="J782" s="308"/>
      <c r="K782" s="392">
        <f t="shared" ref="K782:T782" si="590">K777+K778+K779+K780+K781</f>
        <v>29.4</v>
      </c>
      <c r="L782" s="392">
        <f t="shared" si="590"/>
        <v>23.9</v>
      </c>
      <c r="M782" s="392">
        <f t="shared" si="590"/>
        <v>83.83</v>
      </c>
      <c r="N782" s="392">
        <f t="shared" si="590"/>
        <v>584.75</v>
      </c>
      <c r="O782" s="392">
        <f t="shared" si="590"/>
        <v>22.81</v>
      </c>
      <c r="P782" s="392">
        <f t="shared" si="590"/>
        <v>39.65</v>
      </c>
      <c r="Q782" s="392">
        <f t="shared" si="590"/>
        <v>31.65</v>
      </c>
      <c r="R782" s="392">
        <f t="shared" si="590"/>
        <v>90.495</v>
      </c>
      <c r="S782" s="392">
        <f t="shared" si="590"/>
        <v>683.125</v>
      </c>
      <c r="T782" s="392">
        <f t="shared" si="590"/>
        <v>22.88</v>
      </c>
    </row>
    <row r="783" spans="1:20">
      <c r="A783" s="310"/>
      <c r="B783" s="311" t="s">
        <v>48</v>
      </c>
      <c r="C783" s="312"/>
      <c r="D783" s="292"/>
      <c r="E783" s="291"/>
      <c r="F783" s="292"/>
      <c r="G783" s="291"/>
      <c r="H783" s="293" t="e">
        <f t="shared" si="589"/>
        <v>#REF!</v>
      </c>
      <c r="I783" s="291"/>
      <c r="J783" s="291"/>
      <c r="K783" s="393"/>
      <c r="L783" s="393"/>
      <c r="M783" s="393"/>
      <c r="N783" s="393"/>
      <c r="O783" s="394"/>
      <c r="P783" s="395"/>
      <c r="Q783" s="477"/>
      <c r="R783" s="393"/>
      <c r="S783" s="393"/>
      <c r="T783" s="393"/>
    </row>
    <row r="784" spans="1:20">
      <c r="A784" s="313" t="s">
        <v>49</v>
      </c>
      <c r="B784" s="314"/>
      <c r="C784" s="315" t="s">
        <v>50</v>
      </c>
      <c r="D784" s="316">
        <v>80</v>
      </c>
      <c r="E784" s="317"/>
      <c r="F784" s="318"/>
      <c r="G784" s="317"/>
      <c r="H784" s="319" t="e">
        <f t="shared" si="589"/>
        <v>#REF!</v>
      </c>
      <c r="I784" s="317"/>
      <c r="J784" s="396">
        <v>100</v>
      </c>
      <c r="K784" s="397">
        <v>0.48</v>
      </c>
      <c r="L784" s="398">
        <v>0.12</v>
      </c>
      <c r="M784" s="398">
        <v>1.56</v>
      </c>
      <c r="N784" s="398">
        <v>28.4</v>
      </c>
      <c r="O784" s="399">
        <v>2.94</v>
      </c>
      <c r="P784" s="400">
        <f>K784*1.5</f>
        <v>0.72</v>
      </c>
      <c r="Q784" s="400">
        <f t="shared" ref="Q784" si="591">L784*1.5</f>
        <v>0.18</v>
      </c>
      <c r="R784" s="400">
        <f t="shared" ref="R784" si="592">M784*1.5</f>
        <v>2.34</v>
      </c>
      <c r="S784" s="400">
        <f t="shared" ref="S784" si="593">N784*1.5</f>
        <v>42.6</v>
      </c>
      <c r="T784" s="400">
        <f t="shared" ref="T784" si="594">O784*1.5</f>
        <v>4.41</v>
      </c>
    </row>
    <row r="785" ht="28.5" spans="1:20">
      <c r="A785" s="323" t="s">
        <v>53</v>
      </c>
      <c r="B785" s="287"/>
      <c r="C785" s="324" t="s">
        <v>54</v>
      </c>
      <c r="D785" s="295">
        <v>250</v>
      </c>
      <c r="E785" s="291"/>
      <c r="F785" s="292"/>
      <c r="G785" s="291"/>
      <c r="H785" s="293" t="e">
        <f t="shared" si="589"/>
        <v>#REF!</v>
      </c>
      <c r="I785" s="291"/>
      <c r="J785" s="369">
        <v>250</v>
      </c>
      <c r="K785" s="401">
        <v>2.8</v>
      </c>
      <c r="L785" s="402">
        <v>2.4</v>
      </c>
      <c r="M785" s="402">
        <v>7</v>
      </c>
      <c r="N785" s="402">
        <v>175</v>
      </c>
      <c r="O785" s="403">
        <v>19.55</v>
      </c>
      <c r="P785" s="404">
        <f>K785*1.25</f>
        <v>3.5</v>
      </c>
      <c r="Q785" s="480">
        <f t="shared" ref="Q785" si="595">L785*1.25</f>
        <v>3</v>
      </c>
      <c r="R785" s="403">
        <f t="shared" ref="R785" si="596">M785*1.25</f>
        <v>8.75</v>
      </c>
      <c r="S785" s="403">
        <f t="shared" ref="S785" si="597">N785*1.25</f>
        <v>218.75</v>
      </c>
      <c r="T785" s="830">
        <f t="shared" ref="T785" si="598">O785*1.25</f>
        <v>24.4375</v>
      </c>
    </row>
    <row r="786" spans="1:20">
      <c r="A786" s="323" t="s">
        <v>66</v>
      </c>
      <c r="B786" s="287"/>
      <c r="C786" s="324" t="s">
        <v>67</v>
      </c>
      <c r="D786" s="295">
        <v>100</v>
      </c>
      <c r="E786" s="291"/>
      <c r="F786" s="292"/>
      <c r="G786" s="291"/>
      <c r="H786" s="293" t="e">
        <f t="shared" si="589"/>
        <v>#REF!</v>
      </c>
      <c r="I786" s="291"/>
      <c r="J786" s="369">
        <v>100</v>
      </c>
      <c r="K786" s="409">
        <v>15</v>
      </c>
      <c r="L786" s="402">
        <v>13</v>
      </c>
      <c r="M786" s="402">
        <v>12</v>
      </c>
      <c r="N786" s="402">
        <v>323</v>
      </c>
      <c r="O786" s="403">
        <v>0</v>
      </c>
      <c r="P786" s="410">
        <f>K786</f>
        <v>15</v>
      </c>
      <c r="Q786" s="410">
        <f t="shared" ref="Q786" si="599">L786</f>
        <v>13</v>
      </c>
      <c r="R786" s="410">
        <f t="shared" ref="R786" si="600">M786</f>
        <v>12</v>
      </c>
      <c r="S786" s="410">
        <f t="shared" ref="S786" si="601">N786</f>
        <v>323</v>
      </c>
      <c r="T786" s="410">
        <f t="shared" ref="T786" si="602">O786</f>
        <v>0</v>
      </c>
    </row>
    <row r="787" spans="1:20">
      <c r="A787" s="327" t="s">
        <v>76</v>
      </c>
      <c r="B787" s="288"/>
      <c r="C787" s="324" t="s">
        <v>77</v>
      </c>
      <c r="D787" s="290">
        <v>150</v>
      </c>
      <c r="E787" s="291"/>
      <c r="F787" s="292"/>
      <c r="G787" s="291"/>
      <c r="H787" s="293" t="e">
        <f t="shared" si="589"/>
        <v>#REF!</v>
      </c>
      <c r="I787" s="291"/>
      <c r="J787" s="369">
        <v>180</v>
      </c>
      <c r="K787" s="401">
        <v>6.15</v>
      </c>
      <c r="L787" s="402">
        <v>5.55</v>
      </c>
      <c r="M787" s="402">
        <v>24</v>
      </c>
      <c r="N787" s="402">
        <v>167</v>
      </c>
      <c r="O787" s="403">
        <v>20.62</v>
      </c>
      <c r="P787" s="411">
        <f>K787*1.6</f>
        <v>9.84</v>
      </c>
      <c r="Q787" s="484">
        <f t="shared" ref="Q787" si="603">L787*1.6</f>
        <v>8.88</v>
      </c>
      <c r="R787" s="485">
        <f t="shared" ref="R787" si="604">M787*1.6</f>
        <v>38.4</v>
      </c>
      <c r="S787" s="485">
        <f t="shared" ref="S787" si="605">N787*1.6</f>
        <v>267.2</v>
      </c>
      <c r="T787" s="830">
        <f t="shared" ref="T787" si="606">O787*1.6</f>
        <v>32.992</v>
      </c>
    </row>
    <row r="788" spans="1:20">
      <c r="A788" s="323" t="s">
        <v>80</v>
      </c>
      <c r="B788" s="287"/>
      <c r="C788" s="324" t="s">
        <v>81</v>
      </c>
      <c r="D788" s="295">
        <v>200</v>
      </c>
      <c r="E788" s="291"/>
      <c r="F788" s="292"/>
      <c r="G788" s="291"/>
      <c r="H788" s="293" t="e">
        <f t="shared" si="589"/>
        <v>#REF!</v>
      </c>
      <c r="I788" s="291"/>
      <c r="J788" s="369">
        <v>200</v>
      </c>
      <c r="K788" s="401">
        <v>0.6</v>
      </c>
      <c r="L788" s="402">
        <v>0.2</v>
      </c>
      <c r="M788" s="412">
        <v>29.6</v>
      </c>
      <c r="N788" s="412">
        <v>110</v>
      </c>
      <c r="O788" s="413">
        <v>0.73</v>
      </c>
      <c r="P788" s="410">
        <v>0.6</v>
      </c>
      <c r="Q788" s="486">
        <v>0.2</v>
      </c>
      <c r="R788" s="412">
        <v>29.6</v>
      </c>
      <c r="S788" s="402">
        <v>110</v>
      </c>
      <c r="T788" s="479">
        <v>0.73</v>
      </c>
    </row>
    <row r="789" spans="1:20">
      <c r="A789" s="323" t="s">
        <v>42</v>
      </c>
      <c r="B789" s="287"/>
      <c r="C789" s="324" t="s">
        <v>84</v>
      </c>
      <c r="D789" s="295">
        <v>40</v>
      </c>
      <c r="E789" s="291"/>
      <c r="F789" s="292">
        <v>50</v>
      </c>
      <c r="G789" s="291">
        <v>50</v>
      </c>
      <c r="H789" s="293" t="e">
        <f t="shared" ref="H789:H791" si="607">F789*$E$5/1000</f>
        <v>#REF!</v>
      </c>
      <c r="I789" s="291"/>
      <c r="J789" s="369">
        <v>60</v>
      </c>
      <c r="K789" s="401">
        <v>2.8</v>
      </c>
      <c r="L789" s="402">
        <v>0.51</v>
      </c>
      <c r="M789" s="402">
        <v>6.5</v>
      </c>
      <c r="N789" s="402">
        <v>90</v>
      </c>
      <c r="O789" s="403">
        <v>0</v>
      </c>
      <c r="P789" s="404">
        <f>K789*1.5</f>
        <v>4.2</v>
      </c>
      <c r="Q789" s="480">
        <f t="shared" ref="Q789:Q790" si="608">L789*1.5</f>
        <v>0.765</v>
      </c>
      <c r="R789" s="403">
        <f t="shared" ref="R789:R790" si="609">M789*1.5</f>
        <v>9.75</v>
      </c>
      <c r="S789" s="403">
        <f t="shared" ref="S789:S790" si="610">N789*1.5</f>
        <v>135</v>
      </c>
      <c r="T789" s="479">
        <f t="shared" ref="T789:T790" si="611">O789*1.5</f>
        <v>0</v>
      </c>
    </row>
    <row r="790" ht="15.75" spans="1:20">
      <c r="A790" s="328" t="s">
        <v>42</v>
      </c>
      <c r="B790" s="329"/>
      <c r="C790" s="330" t="s">
        <v>37</v>
      </c>
      <c r="D790" s="331">
        <v>20</v>
      </c>
      <c r="E790" s="332"/>
      <c r="F790" s="303">
        <v>50</v>
      </c>
      <c r="G790" s="332">
        <v>50</v>
      </c>
      <c r="H790" s="333" t="e">
        <f t="shared" si="607"/>
        <v>#REF!</v>
      </c>
      <c r="I790" s="414"/>
      <c r="J790" s="415">
        <v>30</v>
      </c>
      <c r="K790" s="416">
        <v>1</v>
      </c>
      <c r="L790" s="417">
        <v>0.7</v>
      </c>
      <c r="M790" s="417">
        <v>4.6</v>
      </c>
      <c r="N790" s="417">
        <v>97.5</v>
      </c>
      <c r="O790" s="418">
        <v>0</v>
      </c>
      <c r="P790" s="419">
        <f>K790*1.5</f>
        <v>1.5</v>
      </c>
      <c r="Q790" s="487">
        <f t="shared" si="608"/>
        <v>1.05</v>
      </c>
      <c r="R790" s="418">
        <f t="shared" si="609"/>
        <v>6.9</v>
      </c>
      <c r="S790" s="418">
        <f t="shared" si="610"/>
        <v>146.25</v>
      </c>
      <c r="T790" s="488">
        <f t="shared" si="611"/>
        <v>0</v>
      </c>
    </row>
    <row r="791" ht="15.75" spans="1:20">
      <c r="A791" s="305"/>
      <c r="B791" s="305"/>
      <c r="C791" s="334" t="s">
        <v>47</v>
      </c>
      <c r="D791" s="335"/>
      <c r="E791" s="308"/>
      <c r="F791" s="307"/>
      <c r="G791" s="308"/>
      <c r="H791" s="309" t="e">
        <f t="shared" si="607"/>
        <v>#REF!</v>
      </c>
      <c r="I791" s="420"/>
      <c r="J791" s="421"/>
      <c r="K791" s="422">
        <f t="shared" ref="K791:T791" si="612">SUM(K784:K790)</f>
        <v>28.83</v>
      </c>
      <c r="L791" s="422">
        <f t="shared" si="612"/>
        <v>22.48</v>
      </c>
      <c r="M791" s="422">
        <f t="shared" si="612"/>
        <v>85.26</v>
      </c>
      <c r="N791" s="422">
        <f t="shared" si="612"/>
        <v>990.9</v>
      </c>
      <c r="O791" s="422">
        <f t="shared" si="612"/>
        <v>43.84</v>
      </c>
      <c r="P791" s="422">
        <f t="shared" si="612"/>
        <v>35.36</v>
      </c>
      <c r="Q791" s="422">
        <f t="shared" si="612"/>
        <v>27.075</v>
      </c>
      <c r="R791" s="422">
        <f t="shared" si="612"/>
        <v>107.74</v>
      </c>
      <c r="S791" s="422">
        <f t="shared" si="612"/>
        <v>1242.8</v>
      </c>
      <c r="T791" s="422">
        <f t="shared" si="612"/>
        <v>62.5695</v>
      </c>
    </row>
    <row r="792" spans="1:20">
      <c r="A792" s="336"/>
      <c r="B792" s="337" t="s">
        <v>85</v>
      </c>
      <c r="C792" s="338"/>
      <c r="D792" s="339"/>
      <c r="E792" s="340"/>
      <c r="F792" s="340"/>
      <c r="G792" s="340"/>
      <c r="H792" s="319"/>
      <c r="I792" s="340"/>
      <c r="J792" s="423"/>
      <c r="K792" s="424"/>
      <c r="L792" s="425"/>
      <c r="M792" s="425"/>
      <c r="N792" s="425"/>
      <c r="O792" s="426"/>
      <c r="P792" s="427"/>
      <c r="Q792" s="489"/>
      <c r="R792" s="490"/>
      <c r="S792" s="490"/>
      <c r="T792" s="491"/>
    </row>
    <row r="793" spans="1:20">
      <c r="A793" s="287" t="s">
        <v>26</v>
      </c>
      <c r="B793" s="287"/>
      <c r="C793" s="289" t="s">
        <v>86</v>
      </c>
      <c r="D793" s="290">
        <v>200</v>
      </c>
      <c r="E793" s="291">
        <v>200</v>
      </c>
      <c r="F793" s="291">
        <v>200</v>
      </c>
      <c r="G793" s="291">
        <v>200</v>
      </c>
      <c r="H793" s="291">
        <v>200</v>
      </c>
      <c r="I793" s="291">
        <v>200</v>
      </c>
      <c r="J793" s="369">
        <v>200</v>
      </c>
      <c r="K793" s="401">
        <v>5.6</v>
      </c>
      <c r="L793" s="412">
        <v>6.4</v>
      </c>
      <c r="M793" s="402">
        <v>8.2</v>
      </c>
      <c r="N793" s="402">
        <v>117</v>
      </c>
      <c r="O793" s="403">
        <v>0.21</v>
      </c>
      <c r="P793" s="428">
        <f>K793</f>
        <v>5.6</v>
      </c>
      <c r="Q793" s="401">
        <f t="shared" ref="Q793:Q794" si="613">L793</f>
        <v>6.4</v>
      </c>
      <c r="R793" s="402">
        <f t="shared" ref="R793:R794" si="614">M793</f>
        <v>8.2</v>
      </c>
      <c r="S793" s="402">
        <f t="shared" ref="S793:S794" si="615">N793</f>
        <v>117</v>
      </c>
      <c r="T793" s="479">
        <v>0.21</v>
      </c>
    </row>
    <row r="794" ht="15.75" spans="1:20">
      <c r="A794" s="300" t="s">
        <v>87</v>
      </c>
      <c r="B794" s="300"/>
      <c r="C794" s="301" t="s">
        <v>88</v>
      </c>
      <c r="D794" s="302">
        <v>40</v>
      </c>
      <c r="E794" s="303">
        <v>20</v>
      </c>
      <c r="F794" s="303">
        <v>20</v>
      </c>
      <c r="G794" s="303">
        <v>20</v>
      </c>
      <c r="H794" s="303">
        <v>20</v>
      </c>
      <c r="I794" s="303">
        <v>20</v>
      </c>
      <c r="J794" s="387">
        <v>40</v>
      </c>
      <c r="K794" s="429">
        <v>1.5</v>
      </c>
      <c r="L794" s="430">
        <v>1.9</v>
      </c>
      <c r="M794" s="402">
        <v>34.8</v>
      </c>
      <c r="N794" s="430">
        <v>90</v>
      </c>
      <c r="O794" s="431"/>
      <c r="P794" s="432">
        <f>K794</f>
        <v>1.5</v>
      </c>
      <c r="Q794" s="492">
        <f t="shared" si="613"/>
        <v>1.9</v>
      </c>
      <c r="R794" s="493">
        <f t="shared" si="614"/>
        <v>34.8</v>
      </c>
      <c r="S794" s="493">
        <f t="shared" si="615"/>
        <v>90</v>
      </c>
      <c r="T794" s="494">
        <f t="shared" ref="T794" si="616">O794</f>
        <v>0</v>
      </c>
    </row>
    <row r="795" ht="15.75" spans="1:20">
      <c r="A795" s="305"/>
      <c r="B795" s="305"/>
      <c r="C795" s="334" t="s">
        <v>47</v>
      </c>
      <c r="D795" s="341"/>
      <c r="E795" s="307"/>
      <c r="F795" s="307"/>
      <c r="G795" s="307"/>
      <c r="H795" s="307"/>
      <c r="I795" s="307"/>
      <c r="J795" s="433"/>
      <c r="K795" s="434">
        <f>SUM(K793:K794)</f>
        <v>7.1</v>
      </c>
      <c r="L795" s="392">
        <f t="shared" ref="L795:T795" si="617">SUM(L793:L794)</f>
        <v>8.3</v>
      </c>
      <c r="M795" s="435">
        <f t="shared" si="617"/>
        <v>43</v>
      </c>
      <c r="N795" s="435">
        <f t="shared" si="617"/>
        <v>207</v>
      </c>
      <c r="O795" s="436">
        <f t="shared" si="617"/>
        <v>0.21</v>
      </c>
      <c r="P795" s="437">
        <f t="shared" si="617"/>
        <v>7.1</v>
      </c>
      <c r="Q795" s="495">
        <f t="shared" si="617"/>
        <v>8.3</v>
      </c>
      <c r="R795" s="496">
        <f t="shared" si="617"/>
        <v>43</v>
      </c>
      <c r="S795" s="496">
        <f t="shared" si="617"/>
        <v>207</v>
      </c>
      <c r="T795" s="497">
        <f t="shared" si="617"/>
        <v>0.21</v>
      </c>
    </row>
    <row r="796" ht="15.75" spans="1:20">
      <c r="A796" s="342"/>
      <c r="B796" s="342"/>
      <c r="C796" s="343" t="s">
        <v>360</v>
      </c>
      <c r="D796" s="344"/>
      <c r="E796" s="345"/>
      <c r="F796" s="345"/>
      <c r="G796" s="345"/>
      <c r="H796" s="309" t="e">
        <f t="shared" ref="H796:H799" si="618">F796*$E$5/1000</f>
        <v>#REF!</v>
      </c>
      <c r="I796" s="345"/>
      <c r="J796" s="438"/>
      <c r="K796" s="439">
        <f t="shared" ref="K796:T796" si="619">K782+K791+K795</f>
        <v>65.33</v>
      </c>
      <c r="L796" s="439">
        <f t="shared" si="619"/>
        <v>54.68</v>
      </c>
      <c r="M796" s="439">
        <f t="shared" si="619"/>
        <v>212.09</v>
      </c>
      <c r="N796" s="439">
        <f t="shared" si="619"/>
        <v>1782.65</v>
      </c>
      <c r="O796" s="440">
        <f t="shared" si="619"/>
        <v>66.86</v>
      </c>
      <c r="P796" s="441">
        <f t="shared" si="619"/>
        <v>82.11</v>
      </c>
      <c r="Q796" s="498">
        <f t="shared" si="619"/>
        <v>67.025</v>
      </c>
      <c r="R796" s="439">
        <f t="shared" si="619"/>
        <v>241.235</v>
      </c>
      <c r="S796" s="439">
        <f t="shared" si="619"/>
        <v>2132.925</v>
      </c>
      <c r="T796" s="441">
        <f t="shared" si="619"/>
        <v>85.6595</v>
      </c>
    </row>
    <row r="797" ht="19.5" spans="1:20">
      <c r="A797" s="346"/>
      <c r="B797" s="346"/>
      <c r="C797" s="347"/>
      <c r="D797" s="348" t="s">
        <v>309</v>
      </c>
      <c r="E797" s="349" t="s">
        <v>90</v>
      </c>
      <c r="F797" s="350"/>
      <c r="G797" s="350"/>
      <c r="H797" s="351" t="e">
        <f t="shared" si="618"/>
        <v>#REF!</v>
      </c>
      <c r="I797" s="350"/>
      <c r="J797" s="442"/>
      <c r="K797" s="443"/>
      <c r="L797" s="444"/>
      <c r="M797" s="444"/>
      <c r="N797" s="444"/>
      <c r="O797" s="445"/>
      <c r="P797" s="347"/>
      <c r="Q797" s="499"/>
      <c r="R797" s="444"/>
      <c r="S797" s="444"/>
      <c r="T797" s="500"/>
    </row>
    <row r="798" ht="30.75" spans="1:20">
      <c r="A798" s="275" t="s">
        <v>2</v>
      </c>
      <c r="B798" s="276" t="s">
        <v>3</v>
      </c>
      <c r="C798" s="352" t="s">
        <v>4</v>
      </c>
      <c r="D798" s="278" t="s">
        <v>17</v>
      </c>
      <c r="E798" s="279" t="s">
        <v>6</v>
      </c>
      <c r="F798" s="279" t="s">
        <v>7</v>
      </c>
      <c r="G798" s="279" t="s">
        <v>8</v>
      </c>
      <c r="H798" s="309" t="e">
        <f t="shared" si="618"/>
        <v>#VALUE!</v>
      </c>
      <c r="I798" s="279"/>
      <c r="J798" s="446" t="s">
        <v>17</v>
      </c>
      <c r="K798" s="447" t="s">
        <v>11</v>
      </c>
      <c r="L798" s="448" t="s">
        <v>12</v>
      </c>
      <c r="M798" s="448" t="s">
        <v>13</v>
      </c>
      <c r="N798" s="449" t="s">
        <v>14</v>
      </c>
      <c r="O798" s="450" t="s">
        <v>15</v>
      </c>
      <c r="P798" s="352" t="s">
        <v>11</v>
      </c>
      <c r="Q798" s="501" t="s">
        <v>12</v>
      </c>
      <c r="R798" s="448" t="s">
        <v>13</v>
      </c>
      <c r="S798" s="449" t="s">
        <v>14</v>
      </c>
      <c r="T798" s="502" t="s">
        <v>15</v>
      </c>
    </row>
    <row r="799" spans="1:20">
      <c r="A799" s="314"/>
      <c r="B799" s="353" t="s">
        <v>16</v>
      </c>
      <c r="C799" s="354"/>
      <c r="D799" s="355">
        <v>1</v>
      </c>
      <c r="E799" s="356"/>
      <c r="F799" s="356"/>
      <c r="G799" s="356"/>
      <c r="H799" s="319" t="e">
        <f t="shared" si="618"/>
        <v>#REF!</v>
      </c>
      <c r="I799" s="356"/>
      <c r="J799" s="451"/>
      <c r="K799" s="452"/>
      <c r="L799" s="453"/>
      <c r="M799" s="453"/>
      <c r="N799" s="49"/>
      <c r="O799" s="454"/>
      <c r="P799" s="455"/>
      <c r="Q799" s="503"/>
      <c r="R799" s="453"/>
      <c r="S799" s="49"/>
      <c r="T799" s="504"/>
    </row>
    <row r="800" spans="1:20">
      <c r="A800" s="288" t="s">
        <v>91</v>
      </c>
      <c r="B800" s="288"/>
      <c r="C800" s="289" t="s">
        <v>92</v>
      </c>
      <c r="D800" s="290">
        <v>250</v>
      </c>
      <c r="E800" s="291" t="e">
        <f>#REF!</f>
        <v>#REF!</v>
      </c>
      <c r="F800" s="292"/>
      <c r="G800" s="291"/>
      <c r="H800" s="293"/>
      <c r="I800" s="291"/>
      <c r="J800" s="384">
        <v>250</v>
      </c>
      <c r="K800" s="370">
        <v>6.3</v>
      </c>
      <c r="L800" s="25">
        <v>6</v>
      </c>
      <c r="M800" s="25">
        <v>45.7</v>
      </c>
      <c r="N800" s="25">
        <v>286</v>
      </c>
      <c r="O800" s="65">
        <v>0.65</v>
      </c>
      <c r="P800" s="456">
        <v>8.5</v>
      </c>
      <c r="Q800" s="505">
        <v>7.9</v>
      </c>
      <c r="R800" s="506">
        <f t="shared" ref="R800" si="620">M800*1.67</f>
        <v>76.319</v>
      </c>
      <c r="S800" s="506">
        <f t="shared" ref="S800" si="621">N800*1.67</f>
        <v>477.62</v>
      </c>
      <c r="T800" s="507">
        <f t="shared" ref="T800" si="622">O800*1.67</f>
        <v>1.0855</v>
      </c>
    </row>
    <row r="801" spans="1:20">
      <c r="A801" s="287" t="s">
        <v>94</v>
      </c>
      <c r="B801" s="287"/>
      <c r="C801" s="296" t="s">
        <v>95</v>
      </c>
      <c r="D801" s="290">
        <v>200</v>
      </c>
      <c r="E801" s="291">
        <v>200</v>
      </c>
      <c r="F801" s="291">
        <v>200</v>
      </c>
      <c r="G801" s="291">
        <v>200</v>
      </c>
      <c r="H801" s="291">
        <v>200</v>
      </c>
      <c r="I801" s="291">
        <v>200</v>
      </c>
      <c r="J801" s="369">
        <v>200</v>
      </c>
      <c r="K801" s="370">
        <v>4</v>
      </c>
      <c r="L801" s="25">
        <v>4</v>
      </c>
      <c r="M801" s="161">
        <v>31.7</v>
      </c>
      <c r="N801" s="161">
        <v>156</v>
      </c>
      <c r="O801" s="65">
        <v>0.54</v>
      </c>
      <c r="P801" s="371">
        <f>K801</f>
        <v>4</v>
      </c>
      <c r="Q801" s="591">
        <f t="shared" ref="Q801" si="623">L801</f>
        <v>4</v>
      </c>
      <c r="R801" s="25">
        <f t="shared" ref="R801" si="624">M801</f>
        <v>31.7</v>
      </c>
      <c r="S801" s="25">
        <f t="shared" ref="S801" si="625">N801</f>
        <v>156</v>
      </c>
      <c r="T801" s="465">
        <v>0.54</v>
      </c>
    </row>
    <row r="802" spans="1:20">
      <c r="A802" s="287" t="s">
        <v>38</v>
      </c>
      <c r="B802" s="287"/>
      <c r="C802" s="289" t="s">
        <v>98</v>
      </c>
      <c r="D802" s="295">
        <v>40</v>
      </c>
      <c r="E802" s="292">
        <v>40</v>
      </c>
      <c r="F802" s="292">
        <v>40</v>
      </c>
      <c r="G802" s="292">
        <v>40</v>
      </c>
      <c r="H802" s="292">
        <v>40</v>
      </c>
      <c r="I802" s="292">
        <v>40</v>
      </c>
      <c r="J802" s="535">
        <v>40</v>
      </c>
      <c r="K802" s="370">
        <v>18.5</v>
      </c>
      <c r="L802" s="25">
        <v>14.5</v>
      </c>
      <c r="M802" s="69">
        <v>45</v>
      </c>
      <c r="N802" s="69">
        <v>62.8</v>
      </c>
      <c r="O802" s="70">
        <v>0.27</v>
      </c>
      <c r="P802" s="536">
        <f>K802</f>
        <v>18.5</v>
      </c>
      <c r="Q802" s="536">
        <f t="shared" ref="Q802" si="626">L802</f>
        <v>14.5</v>
      </c>
      <c r="R802" s="536">
        <f t="shared" ref="R802" si="627">M802</f>
        <v>45</v>
      </c>
      <c r="S802" s="536">
        <f t="shared" ref="S802" si="628">N802</f>
        <v>62.8</v>
      </c>
      <c r="T802" s="536">
        <f t="shared" ref="T802" si="629">O802</f>
        <v>0.27</v>
      </c>
    </row>
    <row r="803" spans="1:20">
      <c r="A803" s="287" t="s">
        <v>42</v>
      </c>
      <c r="B803" s="287"/>
      <c r="C803" s="289" t="s">
        <v>37</v>
      </c>
      <c r="D803" s="295">
        <v>30</v>
      </c>
      <c r="E803" s="291"/>
      <c r="F803" s="292">
        <v>20</v>
      </c>
      <c r="G803" s="291">
        <v>20</v>
      </c>
      <c r="H803" s="293" t="e">
        <f>F803*#REF!/1000</f>
        <v>#REF!</v>
      </c>
      <c r="I803" s="291"/>
      <c r="J803" s="369">
        <v>40</v>
      </c>
      <c r="K803" s="385">
        <v>2</v>
      </c>
      <c r="L803" s="69">
        <v>0.35</v>
      </c>
      <c r="M803" s="69">
        <v>0.33</v>
      </c>
      <c r="N803" s="69">
        <v>48.75</v>
      </c>
      <c r="O803" s="70"/>
      <c r="P803" s="386">
        <f>K803*1.5</f>
        <v>3</v>
      </c>
      <c r="Q803" s="472">
        <f>L803*1.5</f>
        <v>0.525</v>
      </c>
      <c r="R803" s="473">
        <f>M803*1.5</f>
        <v>0.495</v>
      </c>
      <c r="S803" s="473">
        <f>N803*1.5</f>
        <v>73.125</v>
      </c>
      <c r="T803" s="474">
        <f>O803*1.5</f>
        <v>0</v>
      </c>
    </row>
    <row r="804" ht="15.75" spans="1:20">
      <c r="A804" s="300" t="s">
        <v>43</v>
      </c>
      <c r="B804" s="300"/>
      <c r="C804" s="301" t="s">
        <v>101</v>
      </c>
      <c r="D804" s="302" t="s">
        <v>45</v>
      </c>
      <c r="E804" s="303" t="s">
        <v>46</v>
      </c>
      <c r="F804" s="303" t="s">
        <v>46</v>
      </c>
      <c r="G804" s="303" t="s">
        <v>46</v>
      </c>
      <c r="H804" s="303" t="s">
        <v>46</v>
      </c>
      <c r="I804" s="303" t="s">
        <v>46</v>
      </c>
      <c r="J804" s="387" t="s">
        <v>45</v>
      </c>
      <c r="K804" s="388">
        <v>0.4</v>
      </c>
      <c r="L804" s="389">
        <v>0.3</v>
      </c>
      <c r="M804" s="389">
        <v>10.3</v>
      </c>
      <c r="N804" s="389">
        <v>46</v>
      </c>
      <c r="O804" s="390">
        <v>22.02</v>
      </c>
      <c r="P804" s="391">
        <v>0.4</v>
      </c>
      <c r="Q804" s="475">
        <v>0.3</v>
      </c>
      <c r="R804" s="389">
        <v>10.3</v>
      </c>
      <c r="S804" s="389">
        <v>46</v>
      </c>
      <c r="T804" s="476">
        <v>22.02</v>
      </c>
    </row>
    <row r="805" ht="15.75" spans="1:20">
      <c r="A805" s="305"/>
      <c r="B805" s="305"/>
      <c r="C805" s="334" t="s">
        <v>47</v>
      </c>
      <c r="D805" s="341"/>
      <c r="E805" s="308"/>
      <c r="F805" s="307"/>
      <c r="G805" s="308"/>
      <c r="H805" s="309" t="e">
        <f t="shared" ref="H805:H807" si="630">F805*$E$5/1000</f>
        <v>#REF!</v>
      </c>
      <c r="I805" s="308"/>
      <c r="J805" s="539"/>
      <c r="K805" s="540">
        <f t="shared" ref="K805:T805" si="631">SUM(K800:K804)</f>
        <v>31.2</v>
      </c>
      <c r="L805" s="541">
        <f t="shared" si="631"/>
        <v>25.15</v>
      </c>
      <c r="M805" s="541">
        <f t="shared" si="631"/>
        <v>133.03</v>
      </c>
      <c r="N805" s="541">
        <f t="shared" si="631"/>
        <v>599.55</v>
      </c>
      <c r="O805" s="542">
        <f t="shared" si="631"/>
        <v>23.48</v>
      </c>
      <c r="P805" s="543">
        <f t="shared" si="631"/>
        <v>34.4</v>
      </c>
      <c r="Q805" s="595">
        <f t="shared" si="631"/>
        <v>27.225</v>
      </c>
      <c r="R805" s="541">
        <f t="shared" si="631"/>
        <v>163.814</v>
      </c>
      <c r="S805" s="541">
        <f t="shared" si="631"/>
        <v>815.545</v>
      </c>
      <c r="T805" s="596">
        <f t="shared" si="631"/>
        <v>23.9155</v>
      </c>
    </row>
    <row r="806" spans="1:20">
      <c r="A806" s="314"/>
      <c r="B806" s="508" t="s">
        <v>48</v>
      </c>
      <c r="C806" s="509"/>
      <c r="D806" s="316"/>
      <c r="E806" s="317"/>
      <c r="F806" s="318"/>
      <c r="G806" s="317"/>
      <c r="H806" s="319" t="e">
        <f t="shared" si="630"/>
        <v>#REF!</v>
      </c>
      <c r="I806" s="317"/>
      <c r="J806" s="396"/>
      <c r="K806" s="544"/>
      <c r="L806" s="545"/>
      <c r="M806" s="545"/>
      <c r="N806" s="545"/>
      <c r="O806" s="546"/>
      <c r="P806" s="547"/>
      <c r="Q806" s="597"/>
      <c r="R806" s="598"/>
      <c r="S806" s="598"/>
      <c r="T806" s="599"/>
    </row>
    <row r="807" spans="1:20">
      <c r="A807" s="287" t="s">
        <v>49</v>
      </c>
      <c r="B807" s="287"/>
      <c r="C807" s="289" t="s">
        <v>102</v>
      </c>
      <c r="D807" s="295">
        <v>80</v>
      </c>
      <c r="E807" s="291"/>
      <c r="F807" s="292"/>
      <c r="G807" s="291"/>
      <c r="H807" s="293" t="e">
        <f t="shared" si="630"/>
        <v>#REF!</v>
      </c>
      <c r="I807" s="291"/>
      <c r="J807" s="369">
        <v>100</v>
      </c>
      <c r="K807" s="370">
        <v>0.48</v>
      </c>
      <c r="L807" s="25">
        <v>0.12</v>
      </c>
      <c r="M807" s="25">
        <v>1.56</v>
      </c>
      <c r="N807" s="25">
        <v>18</v>
      </c>
      <c r="O807" s="65">
        <v>2.94</v>
      </c>
      <c r="P807" s="548">
        <f>K807*1.6</f>
        <v>0.768</v>
      </c>
      <c r="Q807" s="600">
        <f t="shared" ref="Q807" si="632">L807*1.6</f>
        <v>0.192</v>
      </c>
      <c r="R807" s="601">
        <f t="shared" ref="R807" si="633">M807*1.6</f>
        <v>2.496</v>
      </c>
      <c r="S807" s="601">
        <f t="shared" ref="S807" si="634">N807*1.6</f>
        <v>28.8</v>
      </c>
      <c r="T807" s="602">
        <f t="shared" ref="T807" si="635">O807*1.6</f>
        <v>4.704</v>
      </c>
    </row>
    <row r="808" spans="1:20">
      <c r="A808" s="287" t="s">
        <v>104</v>
      </c>
      <c r="B808" s="287"/>
      <c r="C808" s="289" t="s">
        <v>105</v>
      </c>
      <c r="D808" s="295">
        <v>250</v>
      </c>
      <c r="E808" s="291">
        <f>E807</f>
        <v>0</v>
      </c>
      <c r="F808" s="291"/>
      <c r="G808" s="291"/>
      <c r="H808" s="511" t="e">
        <f t="shared" ref="H808:H811" si="636">F808*$D$4/1000</f>
        <v>#VALUE!</v>
      </c>
      <c r="I808" s="291"/>
      <c r="J808" s="369">
        <v>250</v>
      </c>
      <c r="K808" s="370">
        <v>5.6</v>
      </c>
      <c r="L808" s="25">
        <v>5</v>
      </c>
      <c r="M808" s="25">
        <v>10.2</v>
      </c>
      <c r="N808" s="25">
        <v>194</v>
      </c>
      <c r="O808" s="65">
        <v>9.39</v>
      </c>
      <c r="P808" s="371">
        <f>K808*1.7</f>
        <v>9.52</v>
      </c>
      <c r="Q808" s="591">
        <f t="shared" ref="Q808:Q810" si="637">L808*1.7</f>
        <v>8.5</v>
      </c>
      <c r="R808" s="25">
        <f t="shared" ref="R808:R810" si="638">M808*1.7</f>
        <v>17.34</v>
      </c>
      <c r="S808" s="25">
        <f t="shared" ref="S808" si="639">N808*1.7</f>
        <v>329.8</v>
      </c>
      <c r="T808" s="602">
        <f t="shared" ref="T808:T810" si="640">O808*1.7</f>
        <v>15.963</v>
      </c>
    </row>
    <row r="809" spans="1:20">
      <c r="A809" s="287" t="s">
        <v>111</v>
      </c>
      <c r="B809" s="287"/>
      <c r="C809" s="289" t="s">
        <v>112</v>
      </c>
      <c r="D809" s="295">
        <v>100</v>
      </c>
      <c r="E809" s="291">
        <f>E808</f>
        <v>0</v>
      </c>
      <c r="F809" s="291"/>
      <c r="G809" s="291"/>
      <c r="H809" s="511" t="e">
        <f t="shared" si="636"/>
        <v>#VALUE!</v>
      </c>
      <c r="I809" s="291"/>
      <c r="J809" s="369">
        <v>100</v>
      </c>
      <c r="K809" s="372">
        <v>11.5</v>
      </c>
      <c r="L809" s="25">
        <v>11</v>
      </c>
      <c r="M809" s="28">
        <v>9</v>
      </c>
      <c r="N809" s="28">
        <v>192.5</v>
      </c>
      <c r="O809" s="75">
        <v>0.012</v>
      </c>
      <c r="P809" s="548">
        <f t="shared" ref="P809" si="641">K809*1.7</f>
        <v>19.55</v>
      </c>
      <c r="Q809" s="600">
        <f t="shared" si="637"/>
        <v>18.7</v>
      </c>
      <c r="R809" s="601">
        <f t="shared" si="638"/>
        <v>15.3</v>
      </c>
      <c r="S809" s="601">
        <v>345</v>
      </c>
      <c r="T809" s="604">
        <f t="shared" si="640"/>
        <v>0.0204</v>
      </c>
    </row>
    <row r="810" spans="1:20">
      <c r="A810" s="287" t="s">
        <v>120</v>
      </c>
      <c r="B810" s="287"/>
      <c r="C810" s="289" t="s">
        <v>121</v>
      </c>
      <c r="D810" s="295">
        <v>150</v>
      </c>
      <c r="E810" s="291">
        <f>E809</f>
        <v>0</v>
      </c>
      <c r="F810" s="291"/>
      <c r="G810" s="291"/>
      <c r="H810" s="511" t="e">
        <f t="shared" si="636"/>
        <v>#VALUE!</v>
      </c>
      <c r="I810" s="291"/>
      <c r="J810" s="369">
        <v>180</v>
      </c>
      <c r="K810" s="370">
        <v>7</v>
      </c>
      <c r="L810" s="25">
        <v>8</v>
      </c>
      <c r="M810" s="25">
        <v>24</v>
      </c>
      <c r="N810" s="25">
        <v>200</v>
      </c>
      <c r="O810" s="65">
        <v>0</v>
      </c>
      <c r="P810" s="371">
        <v>9</v>
      </c>
      <c r="Q810" s="591">
        <f t="shared" si="637"/>
        <v>13.6</v>
      </c>
      <c r="R810" s="25">
        <f t="shared" si="638"/>
        <v>40.8</v>
      </c>
      <c r="S810" s="25">
        <f t="shared" ref="S810" si="642">N810*1.7</f>
        <v>340</v>
      </c>
      <c r="T810" s="465">
        <f t="shared" si="640"/>
        <v>0</v>
      </c>
    </row>
    <row r="811" spans="1:20">
      <c r="A811" s="287" t="s">
        <v>123</v>
      </c>
      <c r="B811" s="287"/>
      <c r="C811" s="296" t="s">
        <v>124</v>
      </c>
      <c r="D811" s="295">
        <v>200</v>
      </c>
      <c r="E811" s="291">
        <f>E810</f>
        <v>0</v>
      </c>
      <c r="F811" s="291">
        <v>200</v>
      </c>
      <c r="G811" s="291"/>
      <c r="H811" s="511" t="e">
        <f t="shared" si="636"/>
        <v>#VALUE!</v>
      </c>
      <c r="I811" s="291"/>
      <c r="J811" s="369">
        <v>200</v>
      </c>
      <c r="K811" s="370">
        <v>0.14</v>
      </c>
      <c r="L811" s="25">
        <v>0.06</v>
      </c>
      <c r="M811" s="161">
        <v>31.7</v>
      </c>
      <c r="N811" s="161">
        <v>69.44</v>
      </c>
      <c r="O811" s="378">
        <v>40</v>
      </c>
      <c r="P811" s="379">
        <f>K811</f>
        <v>0.14</v>
      </c>
      <c r="Q811" s="468">
        <f t="shared" ref="Q811" si="643">L811</f>
        <v>0.06</v>
      </c>
      <c r="R811" s="161">
        <f t="shared" ref="R811" si="644">M811</f>
        <v>31.7</v>
      </c>
      <c r="S811" s="25">
        <f t="shared" ref="S811" si="645">N811</f>
        <v>69.44</v>
      </c>
      <c r="T811" s="603">
        <f t="shared" ref="T811" si="646">O811</f>
        <v>40</v>
      </c>
    </row>
    <row r="812" spans="1:20">
      <c r="A812" s="287" t="s">
        <v>42</v>
      </c>
      <c r="B812" s="287"/>
      <c r="C812" s="289" t="s">
        <v>84</v>
      </c>
      <c r="D812" s="295">
        <v>40</v>
      </c>
      <c r="E812" s="291"/>
      <c r="F812" s="292">
        <v>50</v>
      </c>
      <c r="G812" s="291">
        <v>50</v>
      </c>
      <c r="H812" s="293" t="e">
        <f t="shared" ref="H812:H813" si="647">F812*$E$5/1000</f>
        <v>#REF!</v>
      </c>
      <c r="I812" s="291"/>
      <c r="J812" s="369">
        <v>60</v>
      </c>
      <c r="K812" s="370">
        <v>2.8</v>
      </c>
      <c r="L812" s="25">
        <v>0.51</v>
      </c>
      <c r="M812" s="161">
        <v>6.5</v>
      </c>
      <c r="N812" s="161">
        <v>90</v>
      </c>
      <c r="O812" s="378">
        <v>0</v>
      </c>
      <c r="P812" s="379">
        <f>K812*1.5</f>
        <v>4.2</v>
      </c>
      <c r="Q812" s="605">
        <f t="shared" ref="Q812:Q813" si="648">L812*1.5</f>
        <v>0.765</v>
      </c>
      <c r="R812" s="378">
        <f t="shared" ref="R812:R813" si="649">M812*1.5</f>
        <v>9.75</v>
      </c>
      <c r="S812" s="65">
        <f t="shared" ref="S812:S813" si="650">N812*1.5</f>
        <v>135</v>
      </c>
      <c r="T812" s="465">
        <f t="shared" ref="T812:T813" si="651">O812*1.5</f>
        <v>0</v>
      </c>
    </row>
    <row r="813" ht="15.75" spans="1:20">
      <c r="A813" s="300" t="s">
        <v>42</v>
      </c>
      <c r="B813" s="300"/>
      <c r="C813" s="301" t="s">
        <v>37</v>
      </c>
      <c r="D813" s="331">
        <v>20</v>
      </c>
      <c r="E813" s="332"/>
      <c r="F813" s="303">
        <v>50</v>
      </c>
      <c r="G813" s="332">
        <v>50</v>
      </c>
      <c r="H813" s="333" t="e">
        <f t="shared" si="647"/>
        <v>#REF!</v>
      </c>
      <c r="I813" s="414"/>
      <c r="J813" s="415">
        <v>30</v>
      </c>
      <c r="K813" s="388">
        <v>4.1</v>
      </c>
      <c r="L813" s="389">
        <v>0.7</v>
      </c>
      <c r="M813" s="554">
        <v>4.6</v>
      </c>
      <c r="N813" s="554">
        <v>97.5</v>
      </c>
      <c r="O813" s="555">
        <v>0</v>
      </c>
      <c r="P813" s="556">
        <f>K813*1.5</f>
        <v>6.15</v>
      </c>
      <c r="Q813" s="606">
        <f t="shared" si="648"/>
        <v>1.05</v>
      </c>
      <c r="R813" s="607">
        <f t="shared" si="649"/>
        <v>6.9</v>
      </c>
      <c r="S813" s="608">
        <f t="shared" si="650"/>
        <v>146.25</v>
      </c>
      <c r="T813" s="609">
        <f t="shared" si="651"/>
        <v>0</v>
      </c>
    </row>
    <row r="814" ht="15.75" spans="1:20">
      <c r="A814" s="305"/>
      <c r="B814" s="305"/>
      <c r="C814" s="334" t="s">
        <v>47</v>
      </c>
      <c r="D814" s="335"/>
      <c r="E814" s="308"/>
      <c r="F814" s="307"/>
      <c r="G814" s="308"/>
      <c r="H814" s="309"/>
      <c r="I814" s="420"/>
      <c r="J814" s="539"/>
      <c r="K814" s="557">
        <f t="shared" ref="K814:T814" si="652">SUM(K807:K813)</f>
        <v>31.62</v>
      </c>
      <c r="L814" s="558">
        <f t="shared" si="652"/>
        <v>25.39</v>
      </c>
      <c r="M814" s="559">
        <f t="shared" si="652"/>
        <v>87.56</v>
      </c>
      <c r="N814" s="559">
        <f t="shared" si="652"/>
        <v>861.44</v>
      </c>
      <c r="O814" s="560">
        <f t="shared" si="652"/>
        <v>52.342</v>
      </c>
      <c r="P814" s="561">
        <f t="shared" si="652"/>
        <v>49.328</v>
      </c>
      <c r="Q814" s="610">
        <f t="shared" si="652"/>
        <v>42.867</v>
      </c>
      <c r="R814" s="559">
        <f t="shared" si="652"/>
        <v>124.286</v>
      </c>
      <c r="S814" s="558">
        <f t="shared" si="652"/>
        <v>1394.29</v>
      </c>
      <c r="T814" s="611">
        <f t="shared" si="652"/>
        <v>60.6874</v>
      </c>
    </row>
    <row r="815" spans="1:20">
      <c r="A815" s="314"/>
      <c r="B815" s="512" t="s">
        <v>85</v>
      </c>
      <c r="C815" s="513"/>
      <c r="D815" s="514"/>
      <c r="E815" s="317"/>
      <c r="F815" s="318"/>
      <c r="G815" s="317"/>
      <c r="H815" s="319"/>
      <c r="I815" s="562"/>
      <c r="J815" s="563"/>
      <c r="K815" s="564"/>
      <c r="L815" s="565"/>
      <c r="M815" s="565"/>
      <c r="N815" s="565"/>
      <c r="O815" s="566"/>
      <c r="P815" s="567"/>
      <c r="Q815" s="612"/>
      <c r="R815" s="613"/>
      <c r="S815" s="613"/>
      <c r="T815" s="614"/>
    </row>
    <row r="816" spans="1:20">
      <c r="A816" s="287"/>
      <c r="B816" s="287"/>
      <c r="C816" s="289" t="s">
        <v>125</v>
      </c>
      <c r="D816" s="297">
        <v>200</v>
      </c>
      <c r="E816" s="291"/>
      <c r="F816" s="292"/>
      <c r="G816" s="291"/>
      <c r="H816" s="293"/>
      <c r="I816" s="568"/>
      <c r="J816" s="569">
        <v>200</v>
      </c>
      <c r="K816" s="370">
        <v>1</v>
      </c>
      <c r="L816" s="25">
        <v>0</v>
      </c>
      <c r="M816" s="25">
        <v>27.4</v>
      </c>
      <c r="N816" s="25">
        <v>112</v>
      </c>
      <c r="O816" s="65">
        <v>2.8</v>
      </c>
      <c r="P816" s="370">
        <v>1</v>
      </c>
      <c r="Q816" s="25">
        <v>0</v>
      </c>
      <c r="R816" s="25">
        <v>27.4</v>
      </c>
      <c r="S816" s="25">
        <v>112</v>
      </c>
      <c r="T816" s="65">
        <v>2.8</v>
      </c>
    </row>
    <row r="817" ht="15.75" spans="1:20">
      <c r="A817" s="300"/>
      <c r="B817" s="300"/>
      <c r="C817" s="301" t="s">
        <v>126</v>
      </c>
      <c r="D817" s="331">
        <v>80</v>
      </c>
      <c r="E817" s="515">
        <v>75</v>
      </c>
      <c r="F817" s="515">
        <v>75</v>
      </c>
      <c r="G817" s="515">
        <v>75</v>
      </c>
      <c r="H817" s="515">
        <v>75</v>
      </c>
      <c r="I817" s="515">
        <v>75</v>
      </c>
      <c r="J817" s="570">
        <v>80</v>
      </c>
      <c r="K817" s="571">
        <v>4.26</v>
      </c>
      <c r="L817" s="572">
        <v>2.39</v>
      </c>
      <c r="M817" s="161">
        <v>34.8</v>
      </c>
      <c r="N817" s="572">
        <v>140</v>
      </c>
      <c r="O817" s="573">
        <v>0.16</v>
      </c>
      <c r="P817" s="574">
        <v>4.26</v>
      </c>
      <c r="Q817" s="615">
        <v>2.39</v>
      </c>
      <c r="R817" s="161">
        <v>34.8</v>
      </c>
      <c r="S817" s="572">
        <v>140</v>
      </c>
      <c r="T817" s="616">
        <v>0.16</v>
      </c>
    </row>
    <row r="818" ht="15.75" spans="1:20">
      <c r="A818" s="305"/>
      <c r="B818" s="305"/>
      <c r="C818" s="334" t="s">
        <v>47</v>
      </c>
      <c r="D818" s="341"/>
      <c r="E818" s="308"/>
      <c r="F818" s="307"/>
      <c r="G818" s="308"/>
      <c r="H818" s="516" t="e">
        <f t="shared" ref="H818" si="653">F818*$D$4/1000</f>
        <v>#VALUE!</v>
      </c>
      <c r="I818" s="308"/>
      <c r="J818" s="539"/>
      <c r="K818" s="575">
        <f>SUM(K816:K817)</f>
        <v>5.26</v>
      </c>
      <c r="L818" s="576">
        <f t="shared" ref="L818:T818" si="654">SUM(L816:L817)</f>
        <v>2.39</v>
      </c>
      <c r="M818" s="576">
        <f t="shared" si="654"/>
        <v>62.2</v>
      </c>
      <c r="N818" s="576">
        <f t="shared" si="654"/>
        <v>252</v>
      </c>
      <c r="O818" s="577">
        <f t="shared" si="654"/>
        <v>2.96</v>
      </c>
      <c r="P818" s="578">
        <f t="shared" si="654"/>
        <v>5.26</v>
      </c>
      <c r="Q818" s="617">
        <f t="shared" si="654"/>
        <v>2.39</v>
      </c>
      <c r="R818" s="576">
        <f t="shared" si="654"/>
        <v>62.2</v>
      </c>
      <c r="S818" s="576">
        <f t="shared" si="654"/>
        <v>252</v>
      </c>
      <c r="T818" s="618">
        <f t="shared" si="654"/>
        <v>2.96</v>
      </c>
    </row>
    <row r="819" ht="15.75" spans="1:20">
      <c r="A819" s="342"/>
      <c r="B819" s="342"/>
      <c r="C819" s="343" t="s">
        <v>361</v>
      </c>
      <c r="D819" s="344"/>
      <c r="E819" s="345"/>
      <c r="F819" s="345"/>
      <c r="G819" s="345"/>
      <c r="H819" s="345"/>
      <c r="I819" s="308"/>
      <c r="J819" s="539"/>
      <c r="K819" s="579">
        <f t="shared" ref="K819:T819" si="655">K818+K814+K805</f>
        <v>68.08</v>
      </c>
      <c r="L819" s="580">
        <f t="shared" si="655"/>
        <v>52.93</v>
      </c>
      <c r="M819" s="580">
        <f t="shared" si="655"/>
        <v>282.79</v>
      </c>
      <c r="N819" s="580">
        <f t="shared" si="655"/>
        <v>1712.99</v>
      </c>
      <c r="O819" s="581">
        <f t="shared" si="655"/>
        <v>78.782</v>
      </c>
      <c r="P819" s="582">
        <f t="shared" si="655"/>
        <v>88.988</v>
      </c>
      <c r="Q819" s="619">
        <f t="shared" si="655"/>
        <v>72.482</v>
      </c>
      <c r="R819" s="580">
        <f t="shared" si="655"/>
        <v>350.3</v>
      </c>
      <c r="S819" s="580">
        <f t="shared" si="655"/>
        <v>2461.835</v>
      </c>
      <c r="T819" s="620">
        <f t="shared" si="655"/>
        <v>87.5629</v>
      </c>
    </row>
    <row r="820" ht="18.75" spans="1:20">
      <c r="A820" s="517"/>
      <c r="B820" s="517"/>
      <c r="C820" s="518"/>
      <c r="D820" s="519" t="s">
        <v>317</v>
      </c>
      <c r="E820" s="520"/>
      <c r="F820" s="520"/>
      <c r="G820" s="520"/>
      <c r="H820" s="521"/>
      <c r="I820" s="520"/>
      <c r="J820" s="583"/>
      <c r="K820" s="584"/>
      <c r="L820" s="585"/>
      <c r="M820" s="585"/>
      <c r="N820" s="585"/>
      <c r="O820" s="585"/>
      <c r="P820" s="271"/>
      <c r="Q820" s="621"/>
      <c r="R820" s="622"/>
      <c r="S820" s="622"/>
      <c r="T820" s="623"/>
    </row>
    <row r="821" ht="30" spans="1:20">
      <c r="A821" s="522" t="s">
        <v>2</v>
      </c>
      <c r="B821" s="523" t="s">
        <v>3</v>
      </c>
      <c r="C821" s="524" t="s">
        <v>4</v>
      </c>
      <c r="D821" s="284" t="s">
        <v>17</v>
      </c>
      <c r="E821" s="525" t="s">
        <v>6</v>
      </c>
      <c r="F821" s="525" t="s">
        <v>7</v>
      </c>
      <c r="G821" s="525" t="s">
        <v>8</v>
      </c>
      <c r="H821" s="525" t="s">
        <v>9</v>
      </c>
      <c r="I821" s="525"/>
      <c r="J821" s="284" t="s">
        <v>17</v>
      </c>
      <c r="K821" s="586" t="s">
        <v>11</v>
      </c>
      <c r="L821" s="15" t="s">
        <v>12</v>
      </c>
      <c r="M821" s="15" t="s">
        <v>13</v>
      </c>
      <c r="N821" s="59" t="s">
        <v>14</v>
      </c>
      <c r="O821" s="60" t="s">
        <v>15</v>
      </c>
      <c r="P821" s="524" t="s">
        <v>11</v>
      </c>
      <c r="Q821" s="624" t="s">
        <v>12</v>
      </c>
      <c r="R821" s="15" t="s">
        <v>13</v>
      </c>
      <c r="S821" s="59" t="s">
        <v>14</v>
      </c>
      <c r="T821" s="625" t="s">
        <v>15</v>
      </c>
    </row>
    <row r="822" spans="1:20">
      <c r="A822" s="288"/>
      <c r="B822" s="526" t="s">
        <v>16</v>
      </c>
      <c r="C822" s="527"/>
      <c r="D822" s="528"/>
      <c r="E822" s="525"/>
      <c r="F822" s="525"/>
      <c r="G822" s="525"/>
      <c r="H822" s="525"/>
      <c r="I822" s="525"/>
      <c r="J822" s="587"/>
      <c r="K822" s="586"/>
      <c r="L822" s="15"/>
      <c r="M822" s="15"/>
      <c r="N822" s="59"/>
      <c r="O822" s="60"/>
      <c r="P822" s="524"/>
      <c r="Q822" s="624"/>
      <c r="R822" s="15"/>
      <c r="S822" s="59"/>
      <c r="T822" s="625"/>
    </row>
    <row r="823" spans="1:20">
      <c r="A823" s="287" t="s">
        <v>129</v>
      </c>
      <c r="B823" s="287"/>
      <c r="C823" s="529" t="s">
        <v>130</v>
      </c>
      <c r="D823" s="530" t="s">
        <v>131</v>
      </c>
      <c r="E823" s="531" t="e">
        <f>#REF!</f>
        <v>#REF!</v>
      </c>
      <c r="F823" s="532"/>
      <c r="G823" s="531"/>
      <c r="H823" s="531"/>
      <c r="I823" s="531"/>
      <c r="J823" s="588" t="s">
        <v>131</v>
      </c>
      <c r="K823" s="410">
        <v>17</v>
      </c>
      <c r="L823" s="410">
        <v>12.2</v>
      </c>
      <c r="M823" s="410">
        <v>15.5</v>
      </c>
      <c r="N823" s="410">
        <v>244</v>
      </c>
      <c r="O823" s="410">
        <v>1.34</v>
      </c>
      <c r="P823" s="410">
        <v>17</v>
      </c>
      <c r="Q823" s="410">
        <v>12.2</v>
      </c>
      <c r="R823" s="410">
        <v>15.5</v>
      </c>
      <c r="S823" s="410">
        <v>244</v>
      </c>
      <c r="T823" s="410">
        <f t="shared" ref="T823" si="656">O823</f>
        <v>1.34</v>
      </c>
    </row>
    <row r="824" spans="1:20">
      <c r="A824" s="288" t="s">
        <v>142</v>
      </c>
      <c r="B824" s="288"/>
      <c r="C824" s="289" t="s">
        <v>39</v>
      </c>
      <c r="D824" s="297" t="s">
        <v>40</v>
      </c>
      <c r="E824" s="298" t="e">
        <f>#REF!</f>
        <v>#REF!</v>
      </c>
      <c r="F824" s="298"/>
      <c r="G824" s="298"/>
      <c r="H824" s="299" t="e">
        <f t="shared" ref="H824" si="657">F824*$E$5/1000</f>
        <v>#REF!</v>
      </c>
      <c r="I824" s="298"/>
      <c r="J824" s="384" t="s">
        <v>41</v>
      </c>
      <c r="K824" s="377">
        <v>18.5</v>
      </c>
      <c r="L824" s="161">
        <v>14.5</v>
      </c>
      <c r="M824" s="161">
        <v>13</v>
      </c>
      <c r="N824" s="161">
        <v>148</v>
      </c>
      <c r="O824" s="378">
        <v>0.14</v>
      </c>
      <c r="P824" s="379">
        <f>K824*1.5</f>
        <v>27.75</v>
      </c>
      <c r="Q824" s="468">
        <f t="shared" ref="Q824" si="658">L824*1.5</f>
        <v>21.75</v>
      </c>
      <c r="R824" s="161">
        <f t="shared" ref="R824" si="659">M824*1.5</f>
        <v>19.5</v>
      </c>
      <c r="S824" s="161">
        <f t="shared" ref="S824" si="660">N824*1.5</f>
        <v>222</v>
      </c>
      <c r="T824" s="469">
        <f t="shared" ref="T824" si="661">O824*1.5</f>
        <v>0.21</v>
      </c>
    </row>
    <row r="825" spans="1:20">
      <c r="A825" s="287" t="s">
        <v>145</v>
      </c>
      <c r="B825" s="288"/>
      <c r="C825" s="315" t="s">
        <v>146</v>
      </c>
      <c r="D825" s="530">
        <v>200</v>
      </c>
      <c r="E825" s="531" t="e">
        <f>E824</f>
        <v>#REF!</v>
      </c>
      <c r="F825" s="531"/>
      <c r="G825" s="531"/>
      <c r="H825" s="628">
        <f>F825*$E$9/1000</f>
        <v>0</v>
      </c>
      <c r="I825" s="531"/>
      <c r="J825" s="588">
        <v>200</v>
      </c>
      <c r="K825" s="409">
        <v>2.8</v>
      </c>
      <c r="L825" s="412">
        <v>3.2</v>
      </c>
      <c r="M825" s="412">
        <v>14.8</v>
      </c>
      <c r="N825" s="412">
        <v>120</v>
      </c>
      <c r="O825" s="413">
        <v>0.72</v>
      </c>
      <c r="P825" s="410">
        <v>2.8</v>
      </c>
      <c r="Q825" s="486">
        <v>3.2</v>
      </c>
      <c r="R825" s="412">
        <v>14.8</v>
      </c>
      <c r="S825" s="412">
        <v>120</v>
      </c>
      <c r="T825" s="626">
        <v>0.72</v>
      </c>
    </row>
    <row r="826" spans="1:20">
      <c r="A826" s="287" t="s">
        <v>42</v>
      </c>
      <c r="B826" s="287"/>
      <c r="C826" s="315" t="s">
        <v>37</v>
      </c>
      <c r="D826" s="627">
        <v>30</v>
      </c>
      <c r="E826" s="531"/>
      <c r="F826" s="532">
        <v>20</v>
      </c>
      <c r="G826" s="531">
        <v>20</v>
      </c>
      <c r="H826" s="628" t="e">
        <f>F826*#REF!/1000</f>
        <v>#REF!</v>
      </c>
      <c r="I826" s="531"/>
      <c r="J826" s="588">
        <v>40</v>
      </c>
      <c r="K826" s="653">
        <v>2</v>
      </c>
      <c r="L826" s="654">
        <v>0.35</v>
      </c>
      <c r="M826" s="654">
        <v>0.33</v>
      </c>
      <c r="N826" s="654">
        <v>48.75</v>
      </c>
      <c r="O826" s="655"/>
      <c r="P826" s="657">
        <f>K826*1.5</f>
        <v>3</v>
      </c>
      <c r="Q826" s="702">
        <f>L826*1.5</f>
        <v>0.525</v>
      </c>
      <c r="R826" s="703">
        <f>M826*1.5</f>
        <v>0.495</v>
      </c>
      <c r="S826" s="703">
        <f>N826*1.5</f>
        <v>73.125</v>
      </c>
      <c r="T826" s="704">
        <f>O826*1.5</f>
        <v>0</v>
      </c>
    </row>
    <row r="827" ht="15.75" spans="1:20">
      <c r="A827" s="300" t="s">
        <v>43</v>
      </c>
      <c r="B827" s="300"/>
      <c r="C827" s="629" t="s">
        <v>147</v>
      </c>
      <c r="D827" s="302" t="s">
        <v>45</v>
      </c>
      <c r="E827" s="303" t="s">
        <v>46</v>
      </c>
      <c r="F827" s="303" t="s">
        <v>46</v>
      </c>
      <c r="G827" s="303" t="s">
        <v>46</v>
      </c>
      <c r="H827" s="303" t="s">
        <v>46</v>
      </c>
      <c r="I827" s="303" t="s">
        <v>46</v>
      </c>
      <c r="J827" s="387" t="s">
        <v>45</v>
      </c>
      <c r="K827" s="658">
        <v>1.5</v>
      </c>
      <c r="L827" s="659">
        <v>0.5</v>
      </c>
      <c r="M827" s="659">
        <v>21</v>
      </c>
      <c r="N827" s="659">
        <v>95</v>
      </c>
      <c r="O827" s="660">
        <v>10</v>
      </c>
      <c r="P827" s="661">
        <v>1.5</v>
      </c>
      <c r="Q827" s="705">
        <v>0.5</v>
      </c>
      <c r="R827" s="706">
        <v>21</v>
      </c>
      <c r="S827" s="706">
        <v>95</v>
      </c>
      <c r="T827" s="707">
        <v>10</v>
      </c>
    </row>
    <row r="828" ht="15.75" spans="1:20">
      <c r="A828" s="305"/>
      <c r="B828" s="305"/>
      <c r="C828" s="630" t="s">
        <v>47</v>
      </c>
      <c r="D828" s="631"/>
      <c r="E828" s="392"/>
      <c r="F828" s="632"/>
      <c r="G828" s="392"/>
      <c r="H828" s="633" t="e">
        <f>F828*#REF!/1000</f>
        <v>#REF!</v>
      </c>
      <c r="I828" s="392"/>
      <c r="J828" s="662"/>
      <c r="K828" s="663">
        <f t="shared" ref="K828:T828" si="662">K823+K824+K825+K826+K827</f>
        <v>41.8</v>
      </c>
      <c r="L828" s="663">
        <f t="shared" si="662"/>
        <v>30.75</v>
      </c>
      <c r="M828" s="663">
        <f t="shared" si="662"/>
        <v>64.63</v>
      </c>
      <c r="N828" s="663">
        <f t="shared" si="662"/>
        <v>655.75</v>
      </c>
      <c r="O828" s="663">
        <f t="shared" si="662"/>
        <v>12.2</v>
      </c>
      <c r="P828" s="663">
        <f t="shared" si="662"/>
        <v>52.05</v>
      </c>
      <c r="Q828" s="663">
        <f t="shared" si="662"/>
        <v>38.175</v>
      </c>
      <c r="R828" s="663">
        <f t="shared" si="662"/>
        <v>71.295</v>
      </c>
      <c r="S828" s="663">
        <f t="shared" si="662"/>
        <v>754.125</v>
      </c>
      <c r="T828" s="663">
        <f t="shared" si="662"/>
        <v>12.27</v>
      </c>
    </row>
    <row r="829" spans="1:20">
      <c r="A829" s="314"/>
      <c r="B829" s="508" t="s">
        <v>48</v>
      </c>
      <c r="C829" s="634"/>
      <c r="D829" s="316"/>
      <c r="E829" s="317"/>
      <c r="F829" s="318"/>
      <c r="G829" s="317"/>
      <c r="H829" s="319"/>
      <c r="I829" s="317"/>
      <c r="J829" s="396"/>
      <c r="K829" s="664"/>
      <c r="L829" s="665"/>
      <c r="M829" s="665"/>
      <c r="N829" s="665"/>
      <c r="O829" s="666"/>
      <c r="P829" s="547"/>
      <c r="Q829" s="597"/>
      <c r="R829" s="598"/>
      <c r="S829" s="598"/>
      <c r="T829" s="708"/>
    </row>
    <row r="830" ht="28.5" spans="1:20">
      <c r="A830" s="287" t="s">
        <v>148</v>
      </c>
      <c r="B830" s="281"/>
      <c r="C830" s="296" t="s">
        <v>149</v>
      </c>
      <c r="D830" s="290">
        <v>80</v>
      </c>
      <c r="E830" s="291" t="e">
        <f>#REF!</f>
        <v>#REF!</v>
      </c>
      <c r="F830" s="291"/>
      <c r="G830" s="291"/>
      <c r="H830" s="293" t="e">
        <f>F830*#REF!/1000</f>
        <v>#REF!</v>
      </c>
      <c r="I830" s="291"/>
      <c r="J830" s="369">
        <v>100</v>
      </c>
      <c r="K830" s="370">
        <v>0.66</v>
      </c>
      <c r="L830" s="25">
        <v>0.12</v>
      </c>
      <c r="M830" s="25">
        <v>2.35</v>
      </c>
      <c r="N830" s="25">
        <v>14.4</v>
      </c>
      <c r="O830" s="75">
        <v>2.9</v>
      </c>
      <c r="P830" s="667">
        <f>K830*1.67</f>
        <v>1.1022</v>
      </c>
      <c r="Q830" s="505">
        <f t="shared" ref="Q830:Q842" si="663">L830*1.67</f>
        <v>0.2004</v>
      </c>
      <c r="R830" s="506">
        <f t="shared" ref="R830:R842" si="664">M830*1.67</f>
        <v>3.9245</v>
      </c>
      <c r="S830" s="506">
        <f t="shared" ref="S830:S842" si="665">N830*1.67</f>
        <v>24.048</v>
      </c>
      <c r="T830" s="507">
        <f t="shared" ref="T830:T842" si="666">O830*1.67</f>
        <v>4.843</v>
      </c>
    </row>
    <row r="831" hidden="1" spans="1:20">
      <c r="A831" s="287" t="s">
        <v>150</v>
      </c>
      <c r="B831" s="510"/>
      <c r="C831" s="294" t="s">
        <v>151</v>
      </c>
      <c r="D831" s="290"/>
      <c r="E831" s="291"/>
      <c r="F831" s="291">
        <v>70.8</v>
      </c>
      <c r="G831" s="291">
        <v>60</v>
      </c>
      <c r="H831" s="293">
        <f>F831*$E$24/1000</f>
        <v>0</v>
      </c>
      <c r="I831" s="291" t="e">
        <f>E830*D830/1000</f>
        <v>#REF!</v>
      </c>
      <c r="J831" s="369"/>
      <c r="K831" s="370"/>
      <c r="L831" s="25"/>
      <c r="M831" s="25"/>
      <c r="N831" s="25"/>
      <c r="O831" s="75"/>
      <c r="P831" s="667">
        <f t="shared" ref="P831:P842" si="667">K831*1.67</f>
        <v>0</v>
      </c>
      <c r="Q831" s="505">
        <f t="shared" si="663"/>
        <v>0</v>
      </c>
      <c r="R831" s="506">
        <f t="shared" si="664"/>
        <v>0</v>
      </c>
      <c r="S831" s="506">
        <f t="shared" si="665"/>
        <v>0</v>
      </c>
      <c r="T831" s="507">
        <f t="shared" si="666"/>
        <v>0</v>
      </c>
    </row>
    <row r="832" spans="1:20">
      <c r="A832" s="287" t="s">
        <v>152</v>
      </c>
      <c r="B832" s="287"/>
      <c r="C832" s="289" t="s">
        <v>153</v>
      </c>
      <c r="D832" s="290">
        <v>250</v>
      </c>
      <c r="E832" s="291" t="e">
        <f>E830</f>
        <v>#REF!</v>
      </c>
      <c r="F832" s="292"/>
      <c r="G832" s="291"/>
      <c r="H832" s="291">
        <f>F832*$E$24/1000</f>
        <v>0</v>
      </c>
      <c r="I832" s="291"/>
      <c r="J832" s="369">
        <v>250</v>
      </c>
      <c r="K832" s="370">
        <v>1.6</v>
      </c>
      <c r="L832" s="25">
        <v>3.4</v>
      </c>
      <c r="M832" s="25">
        <v>8.6</v>
      </c>
      <c r="N832" s="25">
        <v>72</v>
      </c>
      <c r="O832" s="75">
        <v>14.8</v>
      </c>
      <c r="P832" s="667">
        <f t="shared" si="667"/>
        <v>2.672</v>
      </c>
      <c r="Q832" s="505">
        <f t="shared" si="663"/>
        <v>5.678</v>
      </c>
      <c r="R832" s="506">
        <f t="shared" si="664"/>
        <v>14.362</v>
      </c>
      <c r="S832" s="506">
        <f t="shared" si="665"/>
        <v>120.24</v>
      </c>
      <c r="T832" s="507">
        <f t="shared" si="666"/>
        <v>24.716</v>
      </c>
    </row>
    <row r="833" hidden="1" spans="1:20">
      <c r="A833" s="287" t="s">
        <v>154</v>
      </c>
      <c r="B833" s="287"/>
      <c r="C833" s="635" t="s">
        <v>103</v>
      </c>
      <c r="D833" s="636"/>
      <c r="E833" s="291"/>
      <c r="F833" s="525">
        <v>40</v>
      </c>
      <c r="G833" s="637">
        <v>32</v>
      </c>
      <c r="H833" s="511">
        <f t="shared" ref="H833:H839" si="668">F833*$E$29/1000</f>
        <v>0</v>
      </c>
      <c r="I833" s="291"/>
      <c r="J833" s="668"/>
      <c r="K833" s="370"/>
      <c r="L833" s="25"/>
      <c r="M833" s="25"/>
      <c r="N833" s="25"/>
      <c r="O833" s="75"/>
      <c r="P833" s="667">
        <f t="shared" si="667"/>
        <v>0</v>
      </c>
      <c r="Q833" s="505">
        <f t="shared" si="663"/>
        <v>0</v>
      </c>
      <c r="R833" s="506">
        <f t="shared" si="664"/>
        <v>0</v>
      </c>
      <c r="S833" s="506">
        <f t="shared" si="665"/>
        <v>0</v>
      </c>
      <c r="T833" s="507">
        <f t="shared" si="666"/>
        <v>0</v>
      </c>
    </row>
    <row r="834" hidden="1" spans="1:20">
      <c r="A834" s="287"/>
      <c r="B834" s="287"/>
      <c r="C834" s="294" t="s">
        <v>155</v>
      </c>
      <c r="D834" s="290"/>
      <c r="E834" s="291"/>
      <c r="F834" s="292">
        <v>28</v>
      </c>
      <c r="G834" s="291">
        <v>22</v>
      </c>
      <c r="H834" s="511">
        <f t="shared" si="668"/>
        <v>0</v>
      </c>
      <c r="I834" s="291"/>
      <c r="J834" s="668"/>
      <c r="K834" s="370"/>
      <c r="L834" s="25"/>
      <c r="M834" s="25"/>
      <c r="N834" s="25"/>
      <c r="O834" s="75"/>
      <c r="P834" s="667">
        <f t="shared" si="667"/>
        <v>0</v>
      </c>
      <c r="Q834" s="505">
        <f t="shared" si="663"/>
        <v>0</v>
      </c>
      <c r="R834" s="506">
        <f t="shared" si="664"/>
        <v>0</v>
      </c>
      <c r="S834" s="506">
        <f t="shared" si="665"/>
        <v>0</v>
      </c>
      <c r="T834" s="507">
        <f t="shared" si="666"/>
        <v>0</v>
      </c>
    </row>
    <row r="835" hidden="1" spans="1:20">
      <c r="A835" s="287"/>
      <c r="B835" s="287"/>
      <c r="C835" s="294" t="s">
        <v>137</v>
      </c>
      <c r="D835" s="290"/>
      <c r="E835" s="291"/>
      <c r="F835" s="292">
        <v>10</v>
      </c>
      <c r="G835" s="291">
        <v>8</v>
      </c>
      <c r="H835" s="511">
        <f t="shared" si="668"/>
        <v>0</v>
      </c>
      <c r="I835" s="291"/>
      <c r="J835" s="668"/>
      <c r="K835" s="370"/>
      <c r="L835" s="25"/>
      <c r="M835" s="25"/>
      <c r="N835" s="25"/>
      <c r="O835" s="75"/>
      <c r="P835" s="667">
        <f t="shared" si="667"/>
        <v>0</v>
      </c>
      <c r="Q835" s="505">
        <f t="shared" si="663"/>
        <v>0</v>
      </c>
      <c r="R835" s="506">
        <f t="shared" si="664"/>
        <v>0</v>
      </c>
      <c r="S835" s="506">
        <f t="shared" si="665"/>
        <v>0</v>
      </c>
      <c r="T835" s="507">
        <f t="shared" si="666"/>
        <v>0</v>
      </c>
    </row>
    <row r="836" hidden="1" spans="1:20">
      <c r="A836" s="287"/>
      <c r="B836" s="287"/>
      <c r="C836" s="294" t="s">
        <v>156</v>
      </c>
      <c r="D836" s="290"/>
      <c r="E836" s="291"/>
      <c r="F836" s="292">
        <v>4.8</v>
      </c>
      <c r="G836" s="291">
        <v>4</v>
      </c>
      <c r="H836" s="511">
        <f t="shared" si="668"/>
        <v>0</v>
      </c>
      <c r="I836" s="291" t="e">
        <f>D832*E832/1000</f>
        <v>#REF!</v>
      </c>
      <c r="J836" s="668"/>
      <c r="K836" s="370"/>
      <c r="L836" s="25"/>
      <c r="M836" s="25"/>
      <c r="N836" s="25"/>
      <c r="O836" s="75"/>
      <c r="P836" s="667">
        <f t="shared" si="667"/>
        <v>0</v>
      </c>
      <c r="Q836" s="505">
        <f t="shared" si="663"/>
        <v>0</v>
      </c>
      <c r="R836" s="506">
        <f t="shared" si="664"/>
        <v>0</v>
      </c>
      <c r="S836" s="506">
        <f t="shared" si="665"/>
        <v>0</v>
      </c>
      <c r="T836" s="507">
        <f t="shared" si="666"/>
        <v>0</v>
      </c>
    </row>
    <row r="837" hidden="1" spans="1:20">
      <c r="A837" s="287"/>
      <c r="B837" s="287"/>
      <c r="C837" s="294" t="s">
        <v>157</v>
      </c>
      <c r="D837" s="290"/>
      <c r="E837" s="291"/>
      <c r="F837" s="292">
        <v>4</v>
      </c>
      <c r="G837" s="291">
        <v>4</v>
      </c>
      <c r="H837" s="511">
        <f t="shared" si="668"/>
        <v>0</v>
      </c>
      <c r="I837" s="291" t="s">
        <v>32</v>
      </c>
      <c r="J837" s="668"/>
      <c r="K837" s="551"/>
      <c r="L837" s="552"/>
      <c r="M837" s="552"/>
      <c r="N837" s="552"/>
      <c r="O837" s="534"/>
      <c r="P837" s="667">
        <f t="shared" si="667"/>
        <v>0</v>
      </c>
      <c r="Q837" s="505">
        <f t="shared" si="663"/>
        <v>0</v>
      </c>
      <c r="R837" s="506">
        <f t="shared" si="664"/>
        <v>0</v>
      </c>
      <c r="S837" s="506">
        <f t="shared" si="665"/>
        <v>0</v>
      </c>
      <c r="T837" s="507">
        <f t="shared" si="666"/>
        <v>0</v>
      </c>
    </row>
    <row r="838" hidden="1" spans="1:20">
      <c r="A838" s="287"/>
      <c r="B838" s="287"/>
      <c r="C838" s="294" t="s">
        <v>24</v>
      </c>
      <c r="D838" s="290"/>
      <c r="E838" s="291"/>
      <c r="F838" s="292">
        <v>2</v>
      </c>
      <c r="G838" s="291">
        <v>2</v>
      </c>
      <c r="H838" s="511">
        <f t="shared" si="668"/>
        <v>0</v>
      </c>
      <c r="I838" s="291"/>
      <c r="J838" s="668"/>
      <c r="K838" s="551"/>
      <c r="L838" s="552"/>
      <c r="M838" s="552"/>
      <c r="N838" s="552"/>
      <c r="O838" s="534"/>
      <c r="P838" s="667">
        <f t="shared" si="667"/>
        <v>0</v>
      </c>
      <c r="Q838" s="505">
        <f t="shared" si="663"/>
        <v>0</v>
      </c>
      <c r="R838" s="506">
        <f t="shared" si="664"/>
        <v>0</v>
      </c>
      <c r="S838" s="506">
        <f t="shared" si="665"/>
        <v>0</v>
      </c>
      <c r="T838" s="507">
        <f t="shared" si="666"/>
        <v>0</v>
      </c>
    </row>
    <row r="839" hidden="1" spans="1:20">
      <c r="A839" s="287"/>
      <c r="B839" s="287"/>
      <c r="C839" s="294" t="s">
        <v>33</v>
      </c>
      <c r="D839" s="290"/>
      <c r="E839" s="291"/>
      <c r="F839" s="292">
        <v>0.8</v>
      </c>
      <c r="G839" s="291">
        <v>0.8</v>
      </c>
      <c r="H839" s="511">
        <f t="shared" si="668"/>
        <v>0</v>
      </c>
      <c r="I839" s="291"/>
      <c r="J839" s="668"/>
      <c r="K839" s="551"/>
      <c r="L839" s="552"/>
      <c r="M839" s="552"/>
      <c r="N839" s="552"/>
      <c r="O839" s="534"/>
      <c r="P839" s="667">
        <f t="shared" si="667"/>
        <v>0</v>
      </c>
      <c r="Q839" s="505">
        <f t="shared" si="663"/>
        <v>0</v>
      </c>
      <c r="R839" s="506">
        <f t="shared" si="664"/>
        <v>0</v>
      </c>
      <c r="S839" s="506">
        <f t="shared" si="665"/>
        <v>0</v>
      </c>
      <c r="T839" s="507">
        <f t="shared" si="666"/>
        <v>0</v>
      </c>
    </row>
    <row r="840" hidden="1" spans="1:20">
      <c r="A840" s="287"/>
      <c r="B840" s="287"/>
      <c r="C840" s="294" t="s">
        <v>109</v>
      </c>
      <c r="D840" s="325"/>
      <c r="E840" s="326"/>
      <c r="F840" s="291">
        <v>21.26</v>
      </c>
      <c r="G840" s="291">
        <v>16.1</v>
      </c>
      <c r="H840" s="511"/>
      <c r="I840" s="291"/>
      <c r="J840" s="668"/>
      <c r="K840" s="551"/>
      <c r="L840" s="552"/>
      <c r="M840" s="552"/>
      <c r="N840" s="552"/>
      <c r="O840" s="534"/>
      <c r="P840" s="667">
        <f t="shared" si="667"/>
        <v>0</v>
      </c>
      <c r="Q840" s="505">
        <f t="shared" si="663"/>
        <v>0</v>
      </c>
      <c r="R840" s="506">
        <f t="shared" si="664"/>
        <v>0</v>
      </c>
      <c r="S840" s="506">
        <f t="shared" si="665"/>
        <v>0</v>
      </c>
      <c r="T840" s="507">
        <f t="shared" si="666"/>
        <v>0</v>
      </c>
    </row>
    <row r="841" hidden="1" spans="1:20">
      <c r="A841" s="287"/>
      <c r="B841" s="287"/>
      <c r="C841" s="294" t="s">
        <v>158</v>
      </c>
      <c r="D841" s="290"/>
      <c r="E841" s="291"/>
      <c r="F841" s="292">
        <v>130</v>
      </c>
      <c r="G841" s="291">
        <v>130</v>
      </c>
      <c r="H841" s="511">
        <f t="shared" ref="H841:H842" si="669">F841*$E$29/1000</f>
        <v>0</v>
      </c>
      <c r="I841" s="291"/>
      <c r="J841" s="668"/>
      <c r="K841" s="551"/>
      <c r="L841" s="552"/>
      <c r="M841" s="552"/>
      <c r="N841" s="552"/>
      <c r="O841" s="534"/>
      <c r="P841" s="667">
        <f t="shared" si="667"/>
        <v>0</v>
      </c>
      <c r="Q841" s="505">
        <f t="shared" si="663"/>
        <v>0</v>
      </c>
      <c r="R841" s="506">
        <f t="shared" si="664"/>
        <v>0</v>
      </c>
      <c r="S841" s="506">
        <f t="shared" si="665"/>
        <v>0</v>
      </c>
      <c r="T841" s="507">
        <f t="shared" si="666"/>
        <v>0</v>
      </c>
    </row>
    <row r="842" hidden="1" spans="1:20">
      <c r="A842" s="287"/>
      <c r="B842" s="287"/>
      <c r="C842" s="294" t="s">
        <v>110</v>
      </c>
      <c r="D842" s="290"/>
      <c r="E842" s="291"/>
      <c r="F842" s="292">
        <v>4</v>
      </c>
      <c r="G842" s="291">
        <v>4</v>
      </c>
      <c r="H842" s="511">
        <f t="shared" si="669"/>
        <v>0</v>
      </c>
      <c r="I842" s="291"/>
      <c r="J842" s="668"/>
      <c r="K842" s="551"/>
      <c r="L842" s="552"/>
      <c r="M842" s="552"/>
      <c r="N842" s="552"/>
      <c r="O842" s="534"/>
      <c r="P842" s="667">
        <f t="shared" si="667"/>
        <v>0</v>
      </c>
      <c r="Q842" s="505">
        <f t="shared" si="663"/>
        <v>0</v>
      </c>
      <c r="R842" s="506">
        <f t="shared" si="664"/>
        <v>0</v>
      </c>
      <c r="S842" s="506">
        <f t="shared" si="665"/>
        <v>0</v>
      </c>
      <c r="T842" s="507">
        <f t="shared" si="666"/>
        <v>0</v>
      </c>
    </row>
    <row r="843" ht="28.5" spans="1:20">
      <c r="A843" s="638" t="s">
        <v>159</v>
      </c>
      <c r="B843" s="287"/>
      <c r="C843" s="289" t="s">
        <v>160</v>
      </c>
      <c r="D843" s="290">
        <v>250</v>
      </c>
      <c r="E843" s="291">
        <f>E831</f>
        <v>0</v>
      </c>
      <c r="F843" s="292"/>
      <c r="G843" s="291"/>
      <c r="H843" s="291"/>
      <c r="I843" s="291"/>
      <c r="J843" s="384">
        <v>280</v>
      </c>
      <c r="K843" s="377">
        <v>14.9</v>
      </c>
      <c r="L843" s="161">
        <v>13.5</v>
      </c>
      <c r="M843" s="161">
        <v>37.9</v>
      </c>
      <c r="N843" s="161">
        <v>358.5</v>
      </c>
      <c r="O843" s="375">
        <v>1.6</v>
      </c>
      <c r="P843" s="379">
        <v>16.2</v>
      </c>
      <c r="Q843" s="468">
        <v>14.5</v>
      </c>
      <c r="R843" s="161">
        <f t="shared" ref="R843" si="670">M843*1.5</f>
        <v>56.85</v>
      </c>
      <c r="S843" s="161">
        <f t="shared" ref="S843" si="671">N843*1.5</f>
        <v>537.75</v>
      </c>
      <c r="T843" s="709">
        <f t="shared" ref="T843" si="672">O843*1.5</f>
        <v>2.4</v>
      </c>
    </row>
    <row r="844" hidden="1" spans="1:20">
      <c r="A844" s="288" t="s">
        <v>161</v>
      </c>
      <c r="B844" s="288"/>
      <c r="C844" s="294" t="s">
        <v>162</v>
      </c>
      <c r="D844" s="325"/>
      <c r="E844" s="326"/>
      <c r="F844" s="292">
        <v>72</v>
      </c>
      <c r="G844" s="291">
        <v>68.6</v>
      </c>
      <c r="H844" s="291">
        <f t="shared" ref="H844:H845" si="673">F844*$E$40/1000</f>
        <v>0</v>
      </c>
      <c r="I844" s="291"/>
      <c r="J844" s="369"/>
      <c r="K844" s="669"/>
      <c r="L844" s="671"/>
      <c r="M844" s="1352"/>
      <c r="N844" s="1352"/>
      <c r="O844" s="1353"/>
      <c r="P844" s="672"/>
      <c r="Q844" s="1354"/>
      <c r="R844" s="1352"/>
      <c r="S844" s="1352"/>
      <c r="T844" s="1353"/>
    </row>
    <row r="845" hidden="1" spans="1:20">
      <c r="A845" s="288" t="s">
        <v>138</v>
      </c>
      <c r="B845" s="288"/>
      <c r="C845" s="294" t="s">
        <v>139</v>
      </c>
      <c r="D845" s="290"/>
      <c r="E845" s="291"/>
      <c r="F845" s="292">
        <v>74.25</v>
      </c>
      <c r="G845" s="291">
        <v>74.25</v>
      </c>
      <c r="H845" s="291">
        <f t="shared" si="673"/>
        <v>0</v>
      </c>
      <c r="I845" s="291"/>
      <c r="J845" s="369"/>
      <c r="K845" s="669"/>
      <c r="L845" s="121"/>
      <c r="M845" s="121"/>
      <c r="N845" s="121"/>
      <c r="O845" s="673"/>
      <c r="P845" s="672"/>
      <c r="Q845" s="712"/>
      <c r="R845" s="121"/>
      <c r="S845" s="121"/>
      <c r="T845" s="713"/>
    </row>
    <row r="846" hidden="1" spans="1:20">
      <c r="A846" s="288"/>
      <c r="B846" s="288"/>
      <c r="C846" s="294" t="s">
        <v>110</v>
      </c>
      <c r="D846" s="290"/>
      <c r="E846" s="291"/>
      <c r="F846" s="292">
        <v>74</v>
      </c>
      <c r="G846" s="291">
        <v>74</v>
      </c>
      <c r="H846" s="291"/>
      <c r="I846" s="291"/>
      <c r="J846" s="369"/>
      <c r="K846" s="669"/>
      <c r="L846" s="121"/>
      <c r="M846" s="121"/>
      <c r="N846" s="121"/>
      <c r="O846" s="673"/>
      <c r="P846" s="672"/>
      <c r="Q846" s="712"/>
      <c r="R846" s="121"/>
      <c r="S846" s="121"/>
      <c r="T846" s="713"/>
    </row>
    <row r="847" hidden="1" spans="1:20">
      <c r="A847" s="288"/>
      <c r="B847" s="288"/>
      <c r="C847" s="294" t="s">
        <v>24</v>
      </c>
      <c r="D847" s="290"/>
      <c r="E847" s="291"/>
      <c r="F847" s="292">
        <v>3.7</v>
      </c>
      <c r="G847" s="291">
        <v>3.7</v>
      </c>
      <c r="H847" s="291"/>
      <c r="I847" s="291"/>
      <c r="J847" s="369"/>
      <c r="K847" s="669"/>
      <c r="L847" s="121"/>
      <c r="M847" s="121"/>
      <c r="N847" s="121"/>
      <c r="O847" s="673"/>
      <c r="P847" s="672"/>
      <c r="Q847" s="712"/>
      <c r="R847" s="121"/>
      <c r="S847" s="121"/>
      <c r="T847" s="713"/>
    </row>
    <row r="848" hidden="1" spans="1:20">
      <c r="A848" s="288"/>
      <c r="B848" s="288"/>
      <c r="C848" s="294" t="s">
        <v>134</v>
      </c>
      <c r="D848" s="290"/>
      <c r="E848" s="291"/>
      <c r="F848" s="292">
        <v>3.7</v>
      </c>
      <c r="G848" s="291">
        <v>3.7</v>
      </c>
      <c r="H848" s="291"/>
      <c r="I848" s="291"/>
      <c r="J848" s="369"/>
      <c r="K848" s="669"/>
      <c r="L848" s="121"/>
      <c r="M848" s="121"/>
      <c r="N848" s="121"/>
      <c r="O848" s="673"/>
      <c r="P848" s="672"/>
      <c r="Q848" s="712"/>
      <c r="R848" s="121"/>
      <c r="S848" s="121"/>
      <c r="T848" s="713"/>
    </row>
    <row r="849" hidden="1" spans="1:20">
      <c r="A849" s="288" t="s">
        <v>30</v>
      </c>
      <c r="B849" s="288"/>
      <c r="C849" s="294" t="s">
        <v>100</v>
      </c>
      <c r="D849" s="290"/>
      <c r="E849" s="291"/>
      <c r="F849" s="291">
        <v>3.6</v>
      </c>
      <c r="G849" s="291">
        <v>3.6</v>
      </c>
      <c r="H849" s="291" t="e">
        <f>F849*#REF!/1000</f>
        <v>#REF!</v>
      </c>
      <c r="I849" s="291" t="s">
        <v>74</v>
      </c>
      <c r="J849" s="369"/>
      <c r="K849" s="372"/>
      <c r="L849" s="28"/>
      <c r="M849" s="28"/>
      <c r="N849" s="28"/>
      <c r="O849" s="75"/>
      <c r="P849" s="373"/>
      <c r="Q849" s="124"/>
      <c r="R849" s="28"/>
      <c r="S849" s="28"/>
      <c r="T849" s="590"/>
    </row>
    <row r="850" hidden="1" spans="1:20">
      <c r="A850" s="288"/>
      <c r="B850" s="288"/>
      <c r="C850" s="294" t="s">
        <v>24</v>
      </c>
      <c r="D850" s="290"/>
      <c r="E850" s="291"/>
      <c r="F850" s="291">
        <v>4.5</v>
      </c>
      <c r="G850" s="292">
        <v>4.5</v>
      </c>
      <c r="H850" s="291" t="e">
        <f>F850*#REF!/1000</f>
        <v>#REF!</v>
      </c>
      <c r="I850" s="291"/>
      <c r="J850" s="369"/>
      <c r="K850" s="372"/>
      <c r="L850" s="28"/>
      <c r="M850" s="28"/>
      <c r="N850" s="28"/>
      <c r="O850" s="75"/>
      <c r="P850" s="373"/>
      <c r="Q850" s="124"/>
      <c r="R850" s="28"/>
      <c r="S850" s="28"/>
      <c r="T850" s="590"/>
    </row>
    <row r="851" spans="1:20">
      <c r="A851" s="288"/>
      <c r="B851" s="288"/>
      <c r="C851" s="289" t="s">
        <v>163</v>
      </c>
      <c r="D851" s="290">
        <v>200</v>
      </c>
      <c r="E851" s="291">
        <v>200</v>
      </c>
      <c r="F851" s="291">
        <v>200</v>
      </c>
      <c r="G851" s="291">
        <v>200</v>
      </c>
      <c r="H851" s="291">
        <v>200</v>
      </c>
      <c r="I851" s="291">
        <v>200</v>
      </c>
      <c r="J851" s="369">
        <v>200</v>
      </c>
      <c r="K851" s="372">
        <v>0.2</v>
      </c>
      <c r="L851" s="28">
        <v>0.2</v>
      </c>
      <c r="M851" s="161">
        <v>29.6</v>
      </c>
      <c r="N851" s="28">
        <v>74</v>
      </c>
      <c r="O851" s="75">
        <v>22</v>
      </c>
      <c r="P851" s="373">
        <f>K851</f>
        <v>0.2</v>
      </c>
      <c r="Q851" s="124">
        <f t="shared" ref="Q851" si="674">L851</f>
        <v>0.2</v>
      </c>
      <c r="R851" s="28">
        <f t="shared" ref="R851" si="675">M851</f>
        <v>29.6</v>
      </c>
      <c r="S851" s="28">
        <f t="shared" ref="S851" si="676">N851</f>
        <v>74</v>
      </c>
      <c r="T851" s="714">
        <f t="shared" ref="T851" si="677">O851</f>
        <v>22</v>
      </c>
    </row>
    <row r="852" hidden="1" spans="1:20">
      <c r="A852" s="288" t="s">
        <v>164</v>
      </c>
      <c r="B852" s="288"/>
      <c r="C852" s="294" t="s">
        <v>165</v>
      </c>
      <c r="D852" s="290"/>
      <c r="E852" s="291"/>
      <c r="F852" s="292">
        <v>45.4</v>
      </c>
      <c r="G852" s="291">
        <v>40</v>
      </c>
      <c r="H852" s="293" t="e">
        <f>F852*#REF!/1000</f>
        <v>#REF!</v>
      </c>
      <c r="I852" s="291"/>
      <c r="J852" s="369"/>
      <c r="K852" s="372"/>
      <c r="L852" s="28"/>
      <c r="M852" s="28"/>
      <c r="N852" s="28"/>
      <c r="O852" s="75"/>
      <c r="P852" s="373"/>
      <c r="Q852" s="124"/>
      <c r="R852" s="28"/>
      <c r="S852" s="28"/>
      <c r="T852" s="714"/>
    </row>
    <row r="853" hidden="1" spans="1:20">
      <c r="A853" s="288" t="s">
        <v>166</v>
      </c>
      <c r="B853" s="288"/>
      <c r="C853" s="294" t="s">
        <v>33</v>
      </c>
      <c r="D853" s="290"/>
      <c r="E853" s="291"/>
      <c r="F853" s="292">
        <v>10</v>
      </c>
      <c r="G853" s="291">
        <v>10</v>
      </c>
      <c r="H853" s="293" t="e">
        <f>F853*#REF!/1000</f>
        <v>#REF!</v>
      </c>
      <c r="I853" s="291">
        <f>D851*E851/1000</f>
        <v>40</v>
      </c>
      <c r="J853" s="369"/>
      <c r="K853" s="372"/>
      <c r="L853" s="28"/>
      <c r="M853" s="28"/>
      <c r="N853" s="28"/>
      <c r="O853" s="75"/>
      <c r="P853" s="373"/>
      <c r="Q853" s="124"/>
      <c r="R853" s="28"/>
      <c r="S853" s="28"/>
      <c r="T853" s="714"/>
    </row>
    <row r="854" hidden="1" spans="1:20">
      <c r="A854" s="288"/>
      <c r="B854" s="288"/>
      <c r="C854" s="294" t="s">
        <v>25</v>
      </c>
      <c r="D854" s="290"/>
      <c r="E854" s="291"/>
      <c r="F854" s="292">
        <v>180</v>
      </c>
      <c r="G854" s="291">
        <v>180</v>
      </c>
      <c r="H854" s="293" t="e">
        <f>F854*#REF!/1000</f>
        <v>#REF!</v>
      </c>
      <c r="I854" s="291" t="s">
        <v>32</v>
      </c>
      <c r="J854" s="369"/>
      <c r="K854" s="372"/>
      <c r="L854" s="28"/>
      <c r="M854" s="28"/>
      <c r="N854" s="28"/>
      <c r="O854" s="75"/>
      <c r="P854" s="373"/>
      <c r="Q854" s="124"/>
      <c r="R854" s="28"/>
      <c r="S854" s="28"/>
      <c r="T854" s="714"/>
    </row>
    <row r="855" spans="1:20">
      <c r="A855" s="287" t="s">
        <v>42</v>
      </c>
      <c r="B855" s="287"/>
      <c r="C855" s="289" t="s">
        <v>84</v>
      </c>
      <c r="D855" s="295">
        <v>40</v>
      </c>
      <c r="E855" s="291"/>
      <c r="F855" s="292">
        <v>50</v>
      </c>
      <c r="G855" s="291">
        <v>50</v>
      </c>
      <c r="H855" s="293" t="e">
        <f t="shared" ref="H855:H856" si="678">F855*$E$5/1000</f>
        <v>#REF!</v>
      </c>
      <c r="I855" s="291"/>
      <c r="J855" s="369">
        <v>60</v>
      </c>
      <c r="K855" s="370">
        <v>2.8</v>
      </c>
      <c r="L855" s="25">
        <v>0.51</v>
      </c>
      <c r="M855" s="25">
        <v>6.5</v>
      </c>
      <c r="N855" s="25">
        <v>90</v>
      </c>
      <c r="O855" s="65">
        <v>0</v>
      </c>
      <c r="P855" s="371">
        <f>K855*1.5</f>
        <v>4.2</v>
      </c>
      <c r="Q855" s="591">
        <f t="shared" ref="Q855:Q856" si="679">L855*1.5</f>
        <v>0.765</v>
      </c>
      <c r="R855" s="25">
        <f t="shared" ref="R855:R856" si="680">M855*1.5</f>
        <v>9.75</v>
      </c>
      <c r="S855" s="25">
        <f t="shared" ref="S855:S856" si="681">N855*1.5</f>
        <v>135</v>
      </c>
      <c r="T855" s="603">
        <f t="shared" ref="T855:T856" si="682">O855*1.5</f>
        <v>0</v>
      </c>
    </row>
    <row r="856" ht="15.75" spans="1:20">
      <c r="A856" s="300" t="s">
        <v>42</v>
      </c>
      <c r="B856" s="300"/>
      <c r="C856" s="301" t="s">
        <v>37</v>
      </c>
      <c r="D856" s="331">
        <v>20</v>
      </c>
      <c r="E856" s="332"/>
      <c r="F856" s="303">
        <v>50</v>
      </c>
      <c r="G856" s="332">
        <v>50</v>
      </c>
      <c r="H856" s="333" t="e">
        <f t="shared" si="678"/>
        <v>#REF!</v>
      </c>
      <c r="I856" s="414"/>
      <c r="J856" s="415">
        <v>30</v>
      </c>
      <c r="K856" s="388">
        <v>4.1</v>
      </c>
      <c r="L856" s="389">
        <v>0.7</v>
      </c>
      <c r="M856" s="389">
        <v>4.6</v>
      </c>
      <c r="N856" s="389">
        <v>97.5</v>
      </c>
      <c r="O856" s="390">
        <v>0</v>
      </c>
      <c r="P856" s="674">
        <f>K856*1.5</f>
        <v>6.15</v>
      </c>
      <c r="Q856" s="715">
        <f t="shared" si="679"/>
        <v>1.05</v>
      </c>
      <c r="R856" s="716">
        <f t="shared" si="680"/>
        <v>6.9</v>
      </c>
      <c r="S856" s="716">
        <f t="shared" si="681"/>
        <v>146.25</v>
      </c>
      <c r="T856" s="717">
        <f t="shared" si="682"/>
        <v>0</v>
      </c>
    </row>
    <row r="857" ht="15.75" spans="1:20">
      <c r="A857" s="342"/>
      <c r="B857" s="342"/>
      <c r="C857" s="334" t="s">
        <v>47</v>
      </c>
      <c r="D857" s="341"/>
      <c r="E857" s="308"/>
      <c r="F857" s="307"/>
      <c r="G857" s="308"/>
      <c r="H857" s="309"/>
      <c r="I857" s="308"/>
      <c r="J857" s="539"/>
      <c r="K857" s="675">
        <f t="shared" ref="K857:T857" si="683">K830+K832+K843+K851+K855+K856</f>
        <v>24.26</v>
      </c>
      <c r="L857" s="676">
        <f t="shared" si="683"/>
        <v>18.43</v>
      </c>
      <c r="M857" s="676">
        <f t="shared" si="683"/>
        <v>89.55</v>
      </c>
      <c r="N857" s="676">
        <f t="shared" si="683"/>
        <v>706.4</v>
      </c>
      <c r="O857" s="677">
        <f t="shared" si="683"/>
        <v>41.3</v>
      </c>
      <c r="P857" s="678">
        <f t="shared" si="683"/>
        <v>30.5242</v>
      </c>
      <c r="Q857" s="718">
        <f t="shared" si="683"/>
        <v>22.3934</v>
      </c>
      <c r="R857" s="719">
        <f t="shared" si="683"/>
        <v>121.3865</v>
      </c>
      <c r="S857" s="719">
        <f t="shared" si="683"/>
        <v>1037.288</v>
      </c>
      <c r="T857" s="720">
        <f t="shared" si="683"/>
        <v>53.959</v>
      </c>
    </row>
    <row r="858" ht="15.75" hidden="1" spans="1:20">
      <c r="A858" s="336"/>
      <c r="B858" s="336"/>
      <c r="C858" s="639" t="s">
        <v>167</v>
      </c>
      <c r="D858" s="640">
        <v>3.75</v>
      </c>
      <c r="E858" s="317" t="e">
        <f>#REF!</f>
        <v>#REF!</v>
      </c>
      <c r="F858" s="318"/>
      <c r="G858" s="317"/>
      <c r="H858" s="317" t="e">
        <f>F858*$E$62/1000</f>
        <v>#VALUE!</v>
      </c>
      <c r="I858" s="317"/>
      <c r="J858" s="396"/>
      <c r="K858" s="679"/>
      <c r="L858" s="680"/>
      <c r="M858" s="680"/>
      <c r="N858" s="681"/>
      <c r="O858" s="682"/>
      <c r="P858" s="683"/>
      <c r="Q858" s="721"/>
      <c r="R858" s="722"/>
      <c r="S858" s="62"/>
      <c r="T858" s="723"/>
    </row>
    <row r="859" spans="1:20">
      <c r="A859" s="288"/>
      <c r="B859" s="641" t="s">
        <v>85</v>
      </c>
      <c r="C859" s="639"/>
      <c r="D859" s="290"/>
      <c r="E859" s="291"/>
      <c r="F859" s="292"/>
      <c r="G859" s="291"/>
      <c r="H859" s="291"/>
      <c r="I859" s="291"/>
      <c r="J859" s="369"/>
      <c r="K859" s="684"/>
      <c r="L859" s="64"/>
      <c r="M859" s="64"/>
      <c r="N859" s="59"/>
      <c r="O859" s="192"/>
      <c r="P859" s="685"/>
      <c r="Q859" s="724"/>
      <c r="R859" s="725"/>
      <c r="S859" s="463"/>
      <c r="T859" s="726"/>
    </row>
    <row r="860" spans="1:20">
      <c r="A860" s="288" t="s">
        <v>168</v>
      </c>
      <c r="B860" s="288"/>
      <c r="C860" s="642" t="s">
        <v>169</v>
      </c>
      <c r="D860" s="339">
        <v>200</v>
      </c>
      <c r="E860" s="340"/>
      <c r="F860" s="340"/>
      <c r="G860" s="340"/>
      <c r="H860" s="293"/>
      <c r="I860" s="340"/>
      <c r="J860" s="423">
        <v>200</v>
      </c>
      <c r="K860" s="370">
        <v>0.14</v>
      </c>
      <c r="L860" s="25">
        <v>0.06</v>
      </c>
      <c r="M860" s="25">
        <v>21.78</v>
      </c>
      <c r="N860" s="25">
        <v>69.44</v>
      </c>
      <c r="O860" s="65">
        <v>40</v>
      </c>
      <c r="P860" s="371">
        <v>0.14</v>
      </c>
      <c r="Q860" s="591">
        <v>0.06</v>
      </c>
      <c r="R860" s="25">
        <v>21.78</v>
      </c>
      <c r="S860" s="25">
        <v>69.44</v>
      </c>
      <c r="T860" s="465">
        <v>40</v>
      </c>
    </row>
    <row r="861" ht="15.75" spans="1:20">
      <c r="A861" s="300" t="s">
        <v>87</v>
      </c>
      <c r="B861" s="300"/>
      <c r="C861" s="301" t="s">
        <v>170</v>
      </c>
      <c r="D861" s="302">
        <v>40</v>
      </c>
      <c r="E861" s="332"/>
      <c r="F861" s="303">
        <v>20</v>
      </c>
      <c r="G861" s="332"/>
      <c r="H861" s="333"/>
      <c r="I861" s="332"/>
      <c r="J861" s="415">
        <v>40</v>
      </c>
      <c r="K861" s="571">
        <v>1.5</v>
      </c>
      <c r="L861" s="686">
        <v>2.9</v>
      </c>
      <c r="M861" s="161">
        <v>34.8</v>
      </c>
      <c r="N861" s="686">
        <v>140</v>
      </c>
      <c r="O861" s="687">
        <v>0.16</v>
      </c>
      <c r="P861" s="688">
        <f>K861</f>
        <v>1.5</v>
      </c>
      <c r="Q861" s="727">
        <f t="shared" ref="Q861" si="684">L861</f>
        <v>2.9</v>
      </c>
      <c r="R861" s="686">
        <f t="shared" ref="R861" si="685">M861</f>
        <v>34.8</v>
      </c>
      <c r="S861" s="686">
        <f t="shared" ref="S861" si="686">N861</f>
        <v>140</v>
      </c>
      <c r="T861" s="728">
        <f t="shared" ref="T861" si="687">O861</f>
        <v>0.16</v>
      </c>
    </row>
    <row r="862" ht="15.75" spans="1:20">
      <c r="A862" s="342"/>
      <c r="B862" s="342"/>
      <c r="C862" s="334" t="s">
        <v>47</v>
      </c>
      <c r="D862" s="643"/>
      <c r="E862" s="308"/>
      <c r="F862" s="307"/>
      <c r="G862" s="308"/>
      <c r="H862" s="308"/>
      <c r="I862" s="308"/>
      <c r="J862" s="539"/>
      <c r="K862" s="689">
        <f>SUM(K860:K861)</f>
        <v>1.64</v>
      </c>
      <c r="L862" s="689">
        <f t="shared" ref="L862:T862" si="688">SUM(L860:L861)</f>
        <v>2.96</v>
      </c>
      <c r="M862" s="689">
        <f t="shared" si="688"/>
        <v>56.58</v>
      </c>
      <c r="N862" s="689">
        <f t="shared" si="688"/>
        <v>209.44</v>
      </c>
      <c r="O862" s="690">
        <f t="shared" si="688"/>
        <v>40.16</v>
      </c>
      <c r="P862" s="691">
        <f t="shared" si="688"/>
        <v>1.64</v>
      </c>
      <c r="Q862" s="729">
        <f t="shared" si="688"/>
        <v>2.96</v>
      </c>
      <c r="R862" s="689">
        <f t="shared" si="688"/>
        <v>56.58</v>
      </c>
      <c r="S862" s="691">
        <f t="shared" si="688"/>
        <v>209.44</v>
      </c>
      <c r="T862" s="730">
        <f t="shared" si="688"/>
        <v>40.16</v>
      </c>
    </row>
    <row r="863" ht="15.75" spans="1:20">
      <c r="A863" s="305"/>
      <c r="B863" s="305"/>
      <c r="C863" s="644" t="s">
        <v>323</v>
      </c>
      <c r="D863" s="344"/>
      <c r="E863" s="345"/>
      <c r="F863" s="345"/>
      <c r="G863" s="345"/>
      <c r="H863" s="345"/>
      <c r="I863" s="345"/>
      <c r="J863" s="438"/>
      <c r="K863" s="663">
        <f t="shared" ref="K863:T863" si="689">K828+K857+K862</f>
        <v>67.7</v>
      </c>
      <c r="L863" s="663">
        <f t="shared" si="689"/>
        <v>52.14</v>
      </c>
      <c r="M863" s="663">
        <f t="shared" si="689"/>
        <v>210.76</v>
      </c>
      <c r="N863" s="663">
        <f t="shared" si="689"/>
        <v>1571.59</v>
      </c>
      <c r="O863" s="692">
        <f t="shared" si="689"/>
        <v>93.66</v>
      </c>
      <c r="P863" s="693">
        <f t="shared" si="689"/>
        <v>84.2142</v>
      </c>
      <c r="Q863" s="731">
        <f t="shared" si="689"/>
        <v>63.5284</v>
      </c>
      <c r="R863" s="663">
        <f t="shared" si="689"/>
        <v>249.2615</v>
      </c>
      <c r="S863" s="663">
        <f t="shared" si="689"/>
        <v>2000.853</v>
      </c>
      <c r="T863" s="693">
        <f t="shared" si="689"/>
        <v>106.389</v>
      </c>
    </row>
    <row r="864" ht="18.75" spans="1:20">
      <c r="A864" s="645"/>
      <c r="B864" s="645"/>
      <c r="C864" s="646"/>
      <c r="D864" s="647" t="s">
        <v>324</v>
      </c>
      <c r="E864" s="648" t="s">
        <v>173</v>
      </c>
      <c r="F864" s="648"/>
      <c r="G864" s="648"/>
      <c r="H864" s="649"/>
      <c r="I864" s="648"/>
      <c r="J864" s="694"/>
      <c r="K864" s="695"/>
      <c r="L864" s="696"/>
      <c r="M864" s="696"/>
      <c r="N864" s="696"/>
      <c r="O864" s="697"/>
      <c r="P864" s="698"/>
      <c r="Q864" s="621"/>
      <c r="R864" s="622"/>
      <c r="S864" s="622"/>
      <c r="T864" s="623"/>
    </row>
    <row r="865" ht="30" spans="1:20">
      <c r="A865" s="522" t="s">
        <v>2</v>
      </c>
      <c r="B865" s="523" t="s">
        <v>3</v>
      </c>
      <c r="C865" s="524" t="s">
        <v>4</v>
      </c>
      <c r="D865" s="284" t="s">
        <v>17</v>
      </c>
      <c r="E865" s="525" t="s">
        <v>6</v>
      </c>
      <c r="F865" s="525" t="s">
        <v>7</v>
      </c>
      <c r="G865" s="525" t="s">
        <v>8</v>
      </c>
      <c r="H865" s="650" t="s">
        <v>9</v>
      </c>
      <c r="I865" s="525"/>
      <c r="J865" s="284" t="s">
        <v>17</v>
      </c>
      <c r="K865" s="586" t="s">
        <v>11</v>
      </c>
      <c r="L865" s="15" t="s">
        <v>12</v>
      </c>
      <c r="M865" s="15" t="s">
        <v>13</v>
      </c>
      <c r="N865" s="59" t="s">
        <v>14</v>
      </c>
      <c r="O865" s="60" t="s">
        <v>15</v>
      </c>
      <c r="P865" s="524" t="s">
        <v>11</v>
      </c>
      <c r="Q865" s="624" t="s">
        <v>12</v>
      </c>
      <c r="R865" s="15" t="s">
        <v>13</v>
      </c>
      <c r="S865" s="59" t="s">
        <v>14</v>
      </c>
      <c r="T865" s="625" t="s">
        <v>15</v>
      </c>
    </row>
    <row r="866" spans="1:20">
      <c r="A866" s="288"/>
      <c r="B866" s="526" t="s">
        <v>16</v>
      </c>
      <c r="C866" s="527"/>
      <c r="D866" s="528"/>
      <c r="E866" s="525"/>
      <c r="F866" s="525"/>
      <c r="G866" s="525"/>
      <c r="H866" s="650"/>
      <c r="I866" s="525"/>
      <c r="J866" s="587"/>
      <c r="K866" s="586"/>
      <c r="L866" s="15"/>
      <c r="M866" s="15"/>
      <c r="N866" s="59"/>
      <c r="O866" s="60"/>
      <c r="P866" s="524"/>
      <c r="Q866" s="624"/>
      <c r="R866" s="15"/>
      <c r="S866" s="59"/>
      <c r="T866" s="625"/>
    </row>
    <row r="867" spans="1:20">
      <c r="A867" s="287" t="s">
        <v>174</v>
      </c>
      <c r="B867" s="288"/>
      <c r="C867" s="529" t="s">
        <v>175</v>
      </c>
      <c r="D867" s="530">
        <v>200</v>
      </c>
      <c r="E867" s="531">
        <v>200</v>
      </c>
      <c r="F867" s="531">
        <v>200</v>
      </c>
      <c r="G867" s="531">
        <v>200</v>
      </c>
      <c r="H867" s="531">
        <v>200</v>
      </c>
      <c r="I867" s="531">
        <v>200</v>
      </c>
      <c r="J867" s="588">
        <v>200</v>
      </c>
      <c r="K867" s="409">
        <v>12.4</v>
      </c>
      <c r="L867" s="412">
        <v>18.6</v>
      </c>
      <c r="M867" s="412">
        <v>1.8</v>
      </c>
      <c r="N867" s="412">
        <v>227</v>
      </c>
      <c r="O867" s="413">
        <v>0.33</v>
      </c>
      <c r="P867" s="410">
        <f>K867*1.3</f>
        <v>16.12</v>
      </c>
      <c r="Q867" s="410">
        <f t="shared" ref="Q867" si="690">L867*1.3</f>
        <v>24.18</v>
      </c>
      <c r="R867" s="410">
        <f t="shared" ref="R867" si="691">M867*1.3</f>
        <v>2.34</v>
      </c>
      <c r="S867" s="410">
        <f t="shared" ref="S867" si="692">N867*1.3</f>
        <v>295.1</v>
      </c>
      <c r="T867" s="410">
        <v>0.42</v>
      </c>
    </row>
    <row r="868" hidden="1" spans="1:20">
      <c r="A868" s="281"/>
      <c r="B868" s="287"/>
      <c r="C868" s="651" t="s">
        <v>176</v>
      </c>
      <c r="D868" s="530"/>
      <c r="E868" s="531"/>
      <c r="F868" s="531">
        <v>50</v>
      </c>
      <c r="G868" s="531">
        <v>50</v>
      </c>
      <c r="H868" s="628" t="e">
        <f>F868*$E$5/1000</f>
        <v>#REF!</v>
      </c>
      <c r="I868" s="531"/>
      <c r="J868" s="588">
        <v>200</v>
      </c>
      <c r="K868" s="409"/>
      <c r="L868" s="412"/>
      <c r="M868" s="412"/>
      <c r="N868" s="412"/>
      <c r="O868" s="413"/>
      <c r="P868" s="410"/>
      <c r="Q868" s="486"/>
      <c r="R868" s="412"/>
      <c r="S868" s="412"/>
      <c r="T868" s="732"/>
    </row>
    <row r="869" hidden="1" spans="1:20">
      <c r="A869" s="287" t="s">
        <v>21</v>
      </c>
      <c r="B869" s="287"/>
      <c r="C869" s="651" t="s">
        <v>177</v>
      </c>
      <c r="D869" s="530"/>
      <c r="E869" s="531"/>
      <c r="F869" s="531">
        <v>96</v>
      </c>
      <c r="G869" s="531">
        <v>96</v>
      </c>
      <c r="H869" s="628" t="e">
        <f>F869*$E$5/1000</f>
        <v>#REF!</v>
      </c>
      <c r="I869" s="531"/>
      <c r="J869" s="588">
        <v>200</v>
      </c>
      <c r="K869" s="409"/>
      <c r="L869" s="412"/>
      <c r="M869" s="412"/>
      <c r="N869" s="412"/>
      <c r="O869" s="413"/>
      <c r="P869" s="410"/>
      <c r="Q869" s="486"/>
      <c r="R869" s="412"/>
      <c r="S869" s="412"/>
      <c r="T869" s="732"/>
    </row>
    <row r="870" hidden="1" spans="1:20">
      <c r="A870" s="288"/>
      <c r="B870" s="288"/>
      <c r="C870" s="651" t="s">
        <v>23</v>
      </c>
      <c r="D870" s="530"/>
      <c r="E870" s="531"/>
      <c r="F870" s="531">
        <v>6</v>
      </c>
      <c r="G870" s="531">
        <v>6</v>
      </c>
      <c r="H870" s="628" t="e">
        <f>F870*$E$5/1000</f>
        <v>#REF!</v>
      </c>
      <c r="I870" s="531"/>
      <c r="J870" s="588">
        <v>200</v>
      </c>
      <c r="K870" s="409"/>
      <c r="L870" s="412"/>
      <c r="M870" s="412"/>
      <c r="N870" s="412"/>
      <c r="O870" s="413"/>
      <c r="P870" s="410"/>
      <c r="Q870" s="486"/>
      <c r="R870" s="412"/>
      <c r="S870" s="412"/>
      <c r="T870" s="732"/>
    </row>
    <row r="871" hidden="1" spans="1:20">
      <c r="A871" s="288"/>
      <c r="B871" s="288"/>
      <c r="C871" s="651" t="s">
        <v>24</v>
      </c>
      <c r="D871" s="530"/>
      <c r="E871" s="531"/>
      <c r="F871" s="531">
        <v>6</v>
      </c>
      <c r="G871" s="531">
        <v>6</v>
      </c>
      <c r="H871" s="628" t="e">
        <f>F871*$E$5/1000</f>
        <v>#REF!</v>
      </c>
      <c r="I871" s="531">
        <f>D867*E867/1000</f>
        <v>40</v>
      </c>
      <c r="J871" s="588">
        <v>200</v>
      </c>
      <c r="K871" s="409"/>
      <c r="L871" s="412"/>
      <c r="M871" s="412"/>
      <c r="N871" s="412"/>
      <c r="O871" s="413"/>
      <c r="P871" s="410"/>
      <c r="Q871" s="486"/>
      <c r="R871" s="412"/>
      <c r="S871" s="412"/>
      <c r="T871" s="732"/>
    </row>
    <row r="872" hidden="1" spans="1:20">
      <c r="A872" s="288"/>
      <c r="B872" s="288"/>
      <c r="C872" s="651" t="s">
        <v>25</v>
      </c>
      <c r="D872" s="627"/>
      <c r="E872" s="531"/>
      <c r="F872" s="532">
        <v>64</v>
      </c>
      <c r="G872" s="532">
        <v>64</v>
      </c>
      <c r="H872" s="628" t="e">
        <f>F872*$E$5/1000</f>
        <v>#REF!</v>
      </c>
      <c r="I872" s="531"/>
      <c r="J872" s="588">
        <v>200</v>
      </c>
      <c r="K872" s="409"/>
      <c r="L872" s="412"/>
      <c r="M872" s="412"/>
      <c r="N872" s="412"/>
      <c r="O872" s="413"/>
      <c r="P872" s="410"/>
      <c r="Q872" s="486"/>
      <c r="R872" s="412"/>
      <c r="S872" s="412"/>
      <c r="T872" s="732"/>
    </row>
    <row r="873" spans="1:20">
      <c r="A873" s="288" t="s">
        <v>94</v>
      </c>
      <c r="B873" s="288"/>
      <c r="C873" s="529" t="s">
        <v>27</v>
      </c>
      <c r="D873" s="627">
        <v>200</v>
      </c>
      <c r="E873" s="531">
        <f>E867</f>
        <v>200</v>
      </c>
      <c r="F873" s="531"/>
      <c r="G873" s="531"/>
      <c r="H873" s="531">
        <f>F873*$E$9/1000</f>
        <v>0</v>
      </c>
      <c r="I873" s="531"/>
      <c r="J873" s="588">
        <v>200</v>
      </c>
      <c r="K873" s="409">
        <v>0.2</v>
      </c>
      <c r="L873" s="412">
        <v>0</v>
      </c>
      <c r="M873" s="412">
        <v>15</v>
      </c>
      <c r="N873" s="412">
        <v>58</v>
      </c>
      <c r="O873" s="413">
        <v>0</v>
      </c>
      <c r="P873" s="410">
        <f>K873</f>
        <v>0.2</v>
      </c>
      <c r="Q873" s="486">
        <f t="shared" ref="Q873" si="693">L873</f>
        <v>0</v>
      </c>
      <c r="R873" s="412">
        <f t="shared" ref="R873" si="694">M873</f>
        <v>15</v>
      </c>
      <c r="S873" s="412">
        <f t="shared" ref="S873" si="695">N873</f>
        <v>58</v>
      </c>
      <c r="T873" s="732">
        <f t="shared" ref="T873" si="696">O873</f>
        <v>0</v>
      </c>
    </row>
    <row r="874" hidden="1" spans="1:20">
      <c r="A874" s="281"/>
      <c r="B874" s="288"/>
      <c r="C874" s="533" t="s">
        <v>97</v>
      </c>
      <c r="D874" s="652"/>
      <c r="E874" s="393"/>
      <c r="F874" s="393">
        <v>5</v>
      </c>
      <c r="G874" s="393">
        <v>5</v>
      </c>
      <c r="H874" s="393">
        <f>F874*$E$12/1000</f>
        <v>0</v>
      </c>
      <c r="I874" s="393"/>
      <c r="J874" s="699">
        <v>200</v>
      </c>
      <c r="K874" s="401"/>
      <c r="L874" s="402"/>
      <c r="M874" s="402"/>
      <c r="N874" s="402"/>
      <c r="O874" s="403"/>
      <c r="P874" s="404"/>
      <c r="Q874" s="478"/>
      <c r="R874" s="402"/>
      <c r="S874" s="402"/>
      <c r="T874" s="479"/>
    </row>
    <row r="875" hidden="1" spans="1:20">
      <c r="A875" s="288" t="s">
        <v>96</v>
      </c>
      <c r="B875" s="288"/>
      <c r="C875" s="533" t="s">
        <v>31</v>
      </c>
      <c r="D875" s="652"/>
      <c r="E875" s="393"/>
      <c r="F875" s="393">
        <v>100</v>
      </c>
      <c r="G875" s="393">
        <v>100</v>
      </c>
      <c r="H875" s="393">
        <f>F875*$E$12/1000</f>
        <v>0</v>
      </c>
      <c r="I875" s="393">
        <f>E873*D873/1000</f>
        <v>40</v>
      </c>
      <c r="J875" s="699">
        <v>200</v>
      </c>
      <c r="K875" s="401"/>
      <c r="L875" s="402"/>
      <c r="M875" s="402"/>
      <c r="N875" s="402"/>
      <c r="O875" s="403"/>
      <c r="P875" s="404"/>
      <c r="Q875" s="478"/>
      <c r="R875" s="402"/>
      <c r="S875" s="402"/>
      <c r="T875" s="479"/>
    </row>
    <row r="876" hidden="1" spans="1:20">
      <c r="A876" s="288" t="s">
        <v>30</v>
      </c>
      <c r="B876" s="288"/>
      <c r="C876" s="533" t="s">
        <v>25</v>
      </c>
      <c r="D876" s="652"/>
      <c r="E876" s="393"/>
      <c r="F876" s="393">
        <v>110</v>
      </c>
      <c r="G876" s="393">
        <v>110</v>
      </c>
      <c r="H876" s="393">
        <f>F876*$E$12/1000</f>
        <v>0</v>
      </c>
      <c r="I876" s="393" t="s">
        <v>32</v>
      </c>
      <c r="J876" s="699">
        <v>200</v>
      </c>
      <c r="K876" s="401"/>
      <c r="L876" s="402"/>
      <c r="M876" s="402"/>
      <c r="N876" s="402"/>
      <c r="O876" s="403"/>
      <c r="P876" s="404"/>
      <c r="Q876" s="478"/>
      <c r="R876" s="402"/>
      <c r="S876" s="402"/>
      <c r="T876" s="479"/>
    </row>
    <row r="877" hidden="1" spans="1:20">
      <c r="A877" s="288"/>
      <c r="B877" s="288"/>
      <c r="C877" s="533" t="s">
        <v>33</v>
      </c>
      <c r="D877" s="652"/>
      <c r="E877" s="393"/>
      <c r="F877" s="393">
        <v>10</v>
      </c>
      <c r="G877" s="393">
        <v>10</v>
      </c>
      <c r="H877" s="393">
        <f>F877*$E$12/1000</f>
        <v>0</v>
      </c>
      <c r="I877" s="393"/>
      <c r="J877" s="699">
        <v>200</v>
      </c>
      <c r="K877" s="401"/>
      <c r="L877" s="402"/>
      <c r="M877" s="402"/>
      <c r="N877" s="402"/>
      <c r="O877" s="403"/>
      <c r="P877" s="404"/>
      <c r="Q877" s="478"/>
      <c r="R877" s="402"/>
      <c r="S877" s="402"/>
      <c r="T877" s="479"/>
    </row>
    <row r="878" spans="1:20">
      <c r="A878" s="287" t="s">
        <v>178</v>
      </c>
      <c r="B878" s="287"/>
      <c r="C878" s="315" t="s">
        <v>179</v>
      </c>
      <c r="D878" s="733" t="s">
        <v>40</v>
      </c>
      <c r="E878" s="393"/>
      <c r="F878" s="393"/>
      <c r="G878" s="393"/>
      <c r="H878" s="734"/>
      <c r="I878" s="393"/>
      <c r="J878" s="779" t="s">
        <v>40</v>
      </c>
      <c r="K878" s="401">
        <v>1.6</v>
      </c>
      <c r="L878" s="402">
        <v>17.12</v>
      </c>
      <c r="M878" s="412">
        <v>10.52</v>
      </c>
      <c r="N878" s="402">
        <v>202.52</v>
      </c>
      <c r="O878" s="403">
        <v>0</v>
      </c>
      <c r="P878" s="404">
        <v>1.6</v>
      </c>
      <c r="Q878" s="478">
        <v>17.12</v>
      </c>
      <c r="R878" s="412">
        <v>10.52</v>
      </c>
      <c r="S878" s="402">
        <v>202.52</v>
      </c>
      <c r="T878" s="479">
        <v>0</v>
      </c>
    </row>
    <row r="879" hidden="1" spans="1:20">
      <c r="A879" s="287" t="s">
        <v>36</v>
      </c>
      <c r="B879" s="287"/>
      <c r="C879" s="533" t="s">
        <v>24</v>
      </c>
      <c r="D879" s="652"/>
      <c r="E879" s="393"/>
      <c r="F879" s="735">
        <v>20</v>
      </c>
      <c r="G879" s="393">
        <v>20</v>
      </c>
      <c r="H879" s="734" t="e">
        <f>F879*#REF!/1000</f>
        <v>#REF!</v>
      </c>
      <c r="I879" s="393"/>
      <c r="J879" s="699">
        <v>200</v>
      </c>
      <c r="K879" s="780"/>
      <c r="L879" s="781"/>
      <c r="M879" s="781"/>
      <c r="N879" s="781"/>
      <c r="O879" s="782"/>
      <c r="P879" s="783"/>
      <c r="Q879" s="816"/>
      <c r="R879" s="781"/>
      <c r="S879" s="781"/>
      <c r="T879" s="817"/>
    </row>
    <row r="880" hidden="1" spans="1:20">
      <c r="A880" s="287" t="s">
        <v>30</v>
      </c>
      <c r="B880" s="287"/>
      <c r="C880" s="533" t="s">
        <v>37</v>
      </c>
      <c r="D880" s="652"/>
      <c r="E880" s="393"/>
      <c r="F880" s="735">
        <v>20</v>
      </c>
      <c r="G880" s="393">
        <v>20</v>
      </c>
      <c r="H880" s="734" t="e">
        <f>F880*#REF!/1000</f>
        <v>#REF!</v>
      </c>
      <c r="I880" s="393"/>
      <c r="J880" s="699">
        <v>200</v>
      </c>
      <c r="K880" s="780"/>
      <c r="L880" s="781"/>
      <c r="M880" s="781"/>
      <c r="N880" s="781"/>
      <c r="O880" s="782"/>
      <c r="P880" s="783"/>
      <c r="Q880" s="816"/>
      <c r="R880" s="781"/>
      <c r="S880" s="781"/>
      <c r="T880" s="817"/>
    </row>
    <row r="881" spans="1:20">
      <c r="A881" s="287" t="s">
        <v>42</v>
      </c>
      <c r="B881" s="287"/>
      <c r="C881" s="315" t="s">
        <v>37</v>
      </c>
      <c r="D881" s="652">
        <v>30</v>
      </c>
      <c r="E881" s="393"/>
      <c r="F881" s="735">
        <v>20</v>
      </c>
      <c r="G881" s="393">
        <v>20</v>
      </c>
      <c r="H881" s="734" t="e">
        <f>F881*#REF!/1000</f>
        <v>#REF!</v>
      </c>
      <c r="I881" s="393"/>
      <c r="J881" s="699">
        <v>40</v>
      </c>
      <c r="K881" s="780">
        <v>2</v>
      </c>
      <c r="L881" s="781">
        <v>0.35</v>
      </c>
      <c r="M881" s="781">
        <v>0.33</v>
      </c>
      <c r="N881" s="781">
        <v>48.75</v>
      </c>
      <c r="O881" s="782"/>
      <c r="P881" s="784">
        <f>K881*1.5</f>
        <v>3</v>
      </c>
      <c r="Q881" s="818">
        <f>L881*1.5</f>
        <v>0.525</v>
      </c>
      <c r="R881" s="819">
        <f>M881*1.5</f>
        <v>0.495</v>
      </c>
      <c r="S881" s="819">
        <f>N881*1.5</f>
        <v>73.125</v>
      </c>
      <c r="T881" s="820">
        <f>O881*1.5</f>
        <v>0</v>
      </c>
    </row>
    <row r="882" ht="15.75" spans="1:20">
      <c r="A882" s="300" t="s">
        <v>43</v>
      </c>
      <c r="B882" s="300"/>
      <c r="C882" s="629" t="s">
        <v>44</v>
      </c>
      <c r="D882" s="302" t="s">
        <v>45</v>
      </c>
      <c r="E882" s="303" t="s">
        <v>46</v>
      </c>
      <c r="F882" s="303" t="s">
        <v>46</v>
      </c>
      <c r="G882" s="303" t="s">
        <v>46</v>
      </c>
      <c r="H882" s="303" t="s">
        <v>46</v>
      </c>
      <c r="I882" s="303" t="s">
        <v>46</v>
      </c>
      <c r="J882" s="387" t="s">
        <v>45</v>
      </c>
      <c r="K882" s="416">
        <v>0.4</v>
      </c>
      <c r="L882" s="417">
        <v>0.4</v>
      </c>
      <c r="M882" s="417">
        <v>9.8</v>
      </c>
      <c r="N882" s="417">
        <v>44</v>
      </c>
      <c r="O882" s="418">
        <v>22</v>
      </c>
      <c r="P882" s="785">
        <v>0.4</v>
      </c>
      <c r="Q882" s="821">
        <v>0.4</v>
      </c>
      <c r="R882" s="822">
        <v>9.8</v>
      </c>
      <c r="S882" s="822">
        <v>44</v>
      </c>
      <c r="T882" s="823">
        <v>22</v>
      </c>
    </row>
    <row r="883" ht="15.75" spans="1:20">
      <c r="A883" s="342"/>
      <c r="B883" s="342"/>
      <c r="C883" s="630" t="s">
        <v>47</v>
      </c>
      <c r="D883" s="736"/>
      <c r="E883" s="435"/>
      <c r="F883" s="737"/>
      <c r="G883" s="435"/>
      <c r="H883" s="738">
        <f t="shared" ref="H883" si="697">F883*$E$26/1000</f>
        <v>0</v>
      </c>
      <c r="I883" s="435"/>
      <c r="J883" s="786"/>
      <c r="K883" s="663">
        <f t="shared" ref="K883:T883" si="698">K867+K873+K878+K881+K882</f>
        <v>16.6</v>
      </c>
      <c r="L883" s="787">
        <f t="shared" si="698"/>
        <v>36.47</v>
      </c>
      <c r="M883" s="787">
        <f t="shared" si="698"/>
        <v>37.45</v>
      </c>
      <c r="N883" s="787">
        <f t="shared" si="698"/>
        <v>580.27</v>
      </c>
      <c r="O883" s="788">
        <f t="shared" si="698"/>
        <v>22.33</v>
      </c>
      <c r="P883" s="789">
        <f t="shared" si="698"/>
        <v>21.32</v>
      </c>
      <c r="Q883" s="824">
        <f t="shared" si="698"/>
        <v>42.225</v>
      </c>
      <c r="R883" s="825">
        <f t="shared" si="698"/>
        <v>38.155</v>
      </c>
      <c r="S883" s="825">
        <f t="shared" si="698"/>
        <v>672.745</v>
      </c>
      <c r="T883" s="826">
        <f t="shared" si="698"/>
        <v>22.42</v>
      </c>
    </row>
    <row r="884" spans="1:20">
      <c r="A884" s="336"/>
      <c r="B884" s="739" t="s">
        <v>48</v>
      </c>
      <c r="C884" s="740"/>
      <c r="D884" s="741"/>
      <c r="E884" s="742"/>
      <c r="F884" s="743"/>
      <c r="G884" s="742"/>
      <c r="H884" s="744"/>
      <c r="I884" s="742"/>
      <c r="J884" s="790"/>
      <c r="K884" s="761"/>
      <c r="L884" s="742"/>
      <c r="M884" s="742"/>
      <c r="N884" s="742"/>
      <c r="O884" s="791"/>
      <c r="P884" s="792"/>
      <c r="Q884" s="827"/>
      <c r="R884" s="828"/>
      <c r="S884" s="828"/>
      <c r="T884" s="829"/>
    </row>
    <row r="885" spans="1:20">
      <c r="A885" s="287" t="s">
        <v>49</v>
      </c>
      <c r="B885" s="287"/>
      <c r="C885" s="315" t="s">
        <v>180</v>
      </c>
      <c r="D885" s="652">
        <v>80</v>
      </c>
      <c r="E885" s="393"/>
      <c r="F885" s="735"/>
      <c r="G885" s="393"/>
      <c r="H885" s="734" t="e">
        <f t="shared" ref="H885" si="699">F885*$E$5/1000</f>
        <v>#REF!</v>
      </c>
      <c r="I885" s="393"/>
      <c r="J885" s="699">
        <v>100</v>
      </c>
      <c r="K885" s="401">
        <v>0.48</v>
      </c>
      <c r="L885" s="402">
        <v>0.12</v>
      </c>
      <c r="M885" s="402">
        <v>1.56</v>
      </c>
      <c r="N885" s="402">
        <v>78</v>
      </c>
      <c r="O885" s="403">
        <v>2.94</v>
      </c>
      <c r="P885" s="411">
        <f>K885*1.6</f>
        <v>0.768</v>
      </c>
      <c r="Q885" s="484">
        <f t="shared" ref="Q885" si="700">L885*1.6</f>
        <v>0.192</v>
      </c>
      <c r="R885" s="485">
        <f t="shared" ref="R885" si="701">M885*1.6</f>
        <v>2.496</v>
      </c>
      <c r="S885" s="485">
        <f t="shared" ref="S885" si="702">N885*1.6</f>
        <v>124.8</v>
      </c>
      <c r="T885" s="830">
        <f t="shared" ref="T885" si="703">O885*1.6</f>
        <v>4.704</v>
      </c>
    </row>
    <row r="886" hidden="1" spans="1:20">
      <c r="A886" s="281"/>
      <c r="B886" s="745"/>
      <c r="C886" s="533" t="s">
        <v>155</v>
      </c>
      <c r="D886" s="627"/>
      <c r="E886" s="531"/>
      <c r="F886" s="532">
        <v>156.1</v>
      </c>
      <c r="G886" s="531">
        <v>125</v>
      </c>
      <c r="H886" s="746">
        <f>F886*$E$28/1000</f>
        <v>0</v>
      </c>
      <c r="I886" s="531"/>
      <c r="J886" s="588"/>
      <c r="K886" s="409"/>
      <c r="L886" s="412"/>
      <c r="M886" s="412"/>
      <c r="N886" s="412"/>
      <c r="O886" s="413"/>
      <c r="P886" s="410"/>
      <c r="Q886" s="486"/>
      <c r="R886" s="412"/>
      <c r="S886" s="412"/>
      <c r="T886" s="626"/>
    </row>
    <row r="887" hidden="1" spans="1:20">
      <c r="A887" s="745" t="s">
        <v>181</v>
      </c>
      <c r="B887" s="745"/>
      <c r="C887" s="533" t="s">
        <v>137</v>
      </c>
      <c r="D887" s="627"/>
      <c r="E887" s="531"/>
      <c r="F887" s="532">
        <v>12.5</v>
      </c>
      <c r="G887" s="531">
        <v>10</v>
      </c>
      <c r="H887" s="746">
        <f t="shared" ref="H887:H891" si="704">F887*$E$28/1000</f>
        <v>0</v>
      </c>
      <c r="I887" s="531"/>
      <c r="J887" s="588"/>
      <c r="K887" s="409"/>
      <c r="L887" s="412"/>
      <c r="M887" s="412"/>
      <c r="N887" s="412"/>
      <c r="O887" s="413"/>
      <c r="P887" s="410"/>
      <c r="Q887" s="486"/>
      <c r="R887" s="412"/>
      <c r="S887" s="412"/>
      <c r="T887" s="626"/>
    </row>
    <row r="888" hidden="1" spans="1:20">
      <c r="A888" s="745" t="s">
        <v>115</v>
      </c>
      <c r="B888" s="745"/>
      <c r="C888" s="533" t="s">
        <v>182</v>
      </c>
      <c r="D888" s="627"/>
      <c r="E888" s="531"/>
      <c r="F888" s="532">
        <v>0.3</v>
      </c>
      <c r="G888" s="531">
        <v>0.3</v>
      </c>
      <c r="H888" s="747">
        <f t="shared" si="704"/>
        <v>0</v>
      </c>
      <c r="I888" s="531"/>
      <c r="J888" s="588"/>
      <c r="K888" s="409"/>
      <c r="L888" s="412"/>
      <c r="M888" s="412"/>
      <c r="N888" s="412"/>
      <c r="O888" s="413"/>
      <c r="P888" s="410"/>
      <c r="Q888" s="486"/>
      <c r="R888" s="412"/>
      <c r="S888" s="412"/>
      <c r="T888" s="626"/>
    </row>
    <row r="889" hidden="1" spans="1:20">
      <c r="A889" s="288"/>
      <c r="B889" s="745"/>
      <c r="C889" s="533" t="s">
        <v>33</v>
      </c>
      <c r="D889" s="627"/>
      <c r="E889" s="531"/>
      <c r="F889" s="532">
        <v>3</v>
      </c>
      <c r="G889" s="531">
        <v>3</v>
      </c>
      <c r="H889" s="747">
        <f t="shared" si="704"/>
        <v>0</v>
      </c>
      <c r="I889" s="531"/>
      <c r="J889" s="588"/>
      <c r="K889" s="409"/>
      <c r="L889" s="412"/>
      <c r="M889" s="412"/>
      <c r="N889" s="412"/>
      <c r="O889" s="413"/>
      <c r="P889" s="410"/>
      <c r="Q889" s="486"/>
      <c r="R889" s="412"/>
      <c r="S889" s="412"/>
      <c r="T889" s="626"/>
    </row>
    <row r="890" hidden="1" spans="1:20">
      <c r="A890" s="288"/>
      <c r="B890" s="745"/>
      <c r="C890" s="533" t="s">
        <v>79</v>
      </c>
      <c r="D890" s="627"/>
      <c r="E890" s="531"/>
      <c r="F890" s="532">
        <v>10</v>
      </c>
      <c r="G890" s="531">
        <v>10</v>
      </c>
      <c r="H890" s="747">
        <f t="shared" si="704"/>
        <v>0</v>
      </c>
      <c r="I890" s="531"/>
      <c r="J890" s="588"/>
      <c r="K890" s="409"/>
      <c r="L890" s="412"/>
      <c r="M890" s="412"/>
      <c r="N890" s="412"/>
      <c r="O890" s="413"/>
      <c r="P890" s="410"/>
      <c r="Q890" s="486"/>
      <c r="R890" s="412"/>
      <c r="S890" s="412"/>
      <c r="T890" s="626"/>
    </row>
    <row r="891" spans="1:20">
      <c r="A891" s="288" t="s">
        <v>183</v>
      </c>
      <c r="B891" s="288"/>
      <c r="C891" s="748" t="s">
        <v>184</v>
      </c>
      <c r="D891" s="627">
        <v>250</v>
      </c>
      <c r="E891" s="749">
        <f>E885</f>
        <v>0</v>
      </c>
      <c r="F891" s="749"/>
      <c r="G891" s="749"/>
      <c r="H891" s="628">
        <f t="shared" si="704"/>
        <v>0</v>
      </c>
      <c r="I891" s="531"/>
      <c r="J891" s="588">
        <v>250</v>
      </c>
      <c r="K891" s="653">
        <v>2.2</v>
      </c>
      <c r="L891" s="654">
        <v>1.8</v>
      </c>
      <c r="M891" s="654">
        <v>19.5</v>
      </c>
      <c r="N891" s="654">
        <v>192</v>
      </c>
      <c r="O891" s="655">
        <v>12.87</v>
      </c>
      <c r="P891" s="656">
        <f>K891*1.5</f>
        <v>3.3</v>
      </c>
      <c r="Q891" s="700">
        <f t="shared" ref="Q891:Q898" si="705">L891*1.5</f>
        <v>2.7</v>
      </c>
      <c r="R891" s="654">
        <f t="shared" ref="R891:R898" si="706">M891*1.5</f>
        <v>29.25</v>
      </c>
      <c r="S891" s="654">
        <f t="shared" ref="S891:S898" si="707">N891*1.5</f>
        <v>288</v>
      </c>
      <c r="T891" s="701">
        <f t="shared" ref="T891:T899" si="708">O891*1.5</f>
        <v>19.305</v>
      </c>
    </row>
    <row r="892" hidden="1" spans="1:20">
      <c r="A892" s="288" t="s">
        <v>185</v>
      </c>
      <c r="B892" s="288"/>
      <c r="C892" s="750" t="s">
        <v>57</v>
      </c>
      <c r="D892" s="627"/>
      <c r="E892" s="749"/>
      <c r="F892" s="749">
        <v>80</v>
      </c>
      <c r="G892" s="749">
        <v>60</v>
      </c>
      <c r="H892" s="628">
        <f t="shared" ref="H892:H899" si="709">F892*$E$36/1000</f>
        <v>0</v>
      </c>
      <c r="I892" s="531"/>
      <c r="J892" s="588"/>
      <c r="K892" s="409"/>
      <c r="L892" s="412"/>
      <c r="M892" s="412"/>
      <c r="N892" s="412"/>
      <c r="O892" s="413"/>
      <c r="P892" s="656">
        <f t="shared" ref="P892:P898" si="710">K892*1.5</f>
        <v>0</v>
      </c>
      <c r="Q892" s="700">
        <f t="shared" si="705"/>
        <v>0</v>
      </c>
      <c r="R892" s="654">
        <f t="shared" si="706"/>
        <v>0</v>
      </c>
      <c r="S892" s="654">
        <f t="shared" si="707"/>
        <v>0</v>
      </c>
      <c r="T892" s="701">
        <f t="shared" si="708"/>
        <v>0</v>
      </c>
    </row>
    <row r="893" hidden="1" spans="1:20">
      <c r="A893" s="288" t="s">
        <v>30</v>
      </c>
      <c r="B893" s="288"/>
      <c r="C893" s="750" t="s">
        <v>186</v>
      </c>
      <c r="D893" s="627"/>
      <c r="E893" s="749"/>
      <c r="F893" s="749">
        <v>4</v>
      </c>
      <c r="G893" s="749">
        <v>4</v>
      </c>
      <c r="H893" s="628">
        <f t="shared" si="709"/>
        <v>0</v>
      </c>
      <c r="I893" s="531"/>
      <c r="J893" s="588"/>
      <c r="K893" s="409"/>
      <c r="L893" s="412"/>
      <c r="M893" s="412"/>
      <c r="N893" s="412"/>
      <c r="O893" s="413"/>
      <c r="P893" s="656">
        <f t="shared" si="710"/>
        <v>0</v>
      </c>
      <c r="Q893" s="700">
        <f t="shared" si="705"/>
        <v>0</v>
      </c>
      <c r="R893" s="654">
        <f t="shared" si="706"/>
        <v>0</v>
      </c>
      <c r="S893" s="654">
        <f t="shared" si="707"/>
        <v>0</v>
      </c>
      <c r="T893" s="701">
        <f t="shared" si="708"/>
        <v>0</v>
      </c>
    </row>
    <row r="894" hidden="1" spans="1:20">
      <c r="A894" s="288"/>
      <c r="B894" s="288"/>
      <c r="C894" s="750" t="s">
        <v>107</v>
      </c>
      <c r="D894" s="627"/>
      <c r="E894" s="749"/>
      <c r="F894" s="749">
        <v>10</v>
      </c>
      <c r="G894" s="749">
        <v>8</v>
      </c>
      <c r="H894" s="628">
        <f t="shared" si="709"/>
        <v>0</v>
      </c>
      <c r="I894" s="531">
        <f>D891*E891/1000</f>
        <v>0</v>
      </c>
      <c r="J894" s="588"/>
      <c r="K894" s="409"/>
      <c r="L894" s="412"/>
      <c r="M894" s="412"/>
      <c r="N894" s="412"/>
      <c r="O894" s="413"/>
      <c r="P894" s="656">
        <f t="shared" si="710"/>
        <v>0</v>
      </c>
      <c r="Q894" s="700">
        <f t="shared" si="705"/>
        <v>0</v>
      </c>
      <c r="R894" s="654">
        <f t="shared" si="706"/>
        <v>0</v>
      </c>
      <c r="S894" s="654">
        <f t="shared" si="707"/>
        <v>0</v>
      </c>
      <c r="T894" s="701">
        <f t="shared" si="708"/>
        <v>0</v>
      </c>
    </row>
    <row r="895" hidden="1" spans="1:20">
      <c r="A895" s="288"/>
      <c r="B895" s="288"/>
      <c r="C895" s="750" t="s">
        <v>156</v>
      </c>
      <c r="D895" s="627"/>
      <c r="E895" s="749"/>
      <c r="F895" s="749">
        <v>9.6</v>
      </c>
      <c r="G895" s="749">
        <v>8</v>
      </c>
      <c r="H895" s="628">
        <f t="shared" si="709"/>
        <v>0</v>
      </c>
      <c r="I895" s="531"/>
      <c r="J895" s="588"/>
      <c r="K895" s="793"/>
      <c r="L895" s="794"/>
      <c r="M895" s="794"/>
      <c r="N895" s="794"/>
      <c r="O895" s="795"/>
      <c r="P895" s="656">
        <f t="shared" si="710"/>
        <v>0</v>
      </c>
      <c r="Q895" s="700">
        <f t="shared" si="705"/>
        <v>0</v>
      </c>
      <c r="R895" s="654">
        <f t="shared" si="706"/>
        <v>0</v>
      </c>
      <c r="S895" s="654">
        <f t="shared" si="707"/>
        <v>0</v>
      </c>
      <c r="T895" s="701">
        <f t="shared" si="708"/>
        <v>0</v>
      </c>
    </row>
    <row r="896" hidden="1" spans="1:20">
      <c r="A896" s="288"/>
      <c r="B896" s="288"/>
      <c r="C896" s="533" t="s">
        <v>24</v>
      </c>
      <c r="D896" s="627"/>
      <c r="E896" s="749"/>
      <c r="F896" s="749">
        <v>2</v>
      </c>
      <c r="G896" s="749">
        <v>2</v>
      </c>
      <c r="H896" s="628">
        <f t="shared" si="709"/>
        <v>0</v>
      </c>
      <c r="I896" s="531"/>
      <c r="J896" s="588"/>
      <c r="K896" s="793"/>
      <c r="L896" s="794"/>
      <c r="M896" s="794"/>
      <c r="N896" s="794"/>
      <c r="O896" s="795"/>
      <c r="P896" s="656">
        <f t="shared" si="710"/>
        <v>0</v>
      </c>
      <c r="Q896" s="700">
        <f t="shared" si="705"/>
        <v>0</v>
      </c>
      <c r="R896" s="654">
        <f t="shared" si="706"/>
        <v>0</v>
      </c>
      <c r="S896" s="654">
        <f t="shared" si="707"/>
        <v>0</v>
      </c>
      <c r="T896" s="701">
        <f t="shared" si="708"/>
        <v>0</v>
      </c>
    </row>
    <row r="897" hidden="1" spans="1:20">
      <c r="A897" s="288"/>
      <c r="B897" s="288"/>
      <c r="C897" s="533" t="s">
        <v>187</v>
      </c>
      <c r="D897" s="627"/>
      <c r="E897" s="531"/>
      <c r="F897" s="531">
        <v>140</v>
      </c>
      <c r="G897" s="531">
        <v>140</v>
      </c>
      <c r="H897" s="628">
        <f t="shared" si="709"/>
        <v>0</v>
      </c>
      <c r="I897" s="531"/>
      <c r="J897" s="588"/>
      <c r="K897" s="793"/>
      <c r="L897" s="794"/>
      <c r="M897" s="794"/>
      <c r="N897" s="794"/>
      <c r="O897" s="795"/>
      <c r="P897" s="656">
        <f t="shared" si="710"/>
        <v>0</v>
      </c>
      <c r="Q897" s="700">
        <f t="shared" si="705"/>
        <v>0</v>
      </c>
      <c r="R897" s="654">
        <f t="shared" si="706"/>
        <v>0</v>
      </c>
      <c r="S897" s="654">
        <f t="shared" si="707"/>
        <v>0</v>
      </c>
      <c r="T897" s="701">
        <f t="shared" si="708"/>
        <v>0</v>
      </c>
    </row>
    <row r="898" hidden="1" spans="1:20">
      <c r="A898" s="288"/>
      <c r="B898" s="288"/>
      <c r="C898" s="533" t="s">
        <v>114</v>
      </c>
      <c r="D898" s="627"/>
      <c r="E898" s="531"/>
      <c r="F898" s="531">
        <v>19</v>
      </c>
      <c r="G898" s="531">
        <v>14</v>
      </c>
      <c r="H898" s="628">
        <f t="shared" si="709"/>
        <v>0</v>
      </c>
      <c r="I898" s="531"/>
      <c r="J898" s="588"/>
      <c r="K898" s="793"/>
      <c r="L898" s="794"/>
      <c r="M898" s="794"/>
      <c r="N898" s="794"/>
      <c r="O898" s="795"/>
      <c r="P898" s="656">
        <f t="shared" si="710"/>
        <v>0</v>
      </c>
      <c r="Q898" s="700">
        <f t="shared" si="705"/>
        <v>0</v>
      </c>
      <c r="R898" s="654">
        <f t="shared" si="706"/>
        <v>0</v>
      </c>
      <c r="S898" s="654">
        <f t="shared" si="707"/>
        <v>0</v>
      </c>
      <c r="T898" s="701">
        <f t="shared" si="708"/>
        <v>0</v>
      </c>
    </row>
    <row r="899" ht="28.5" spans="1:20">
      <c r="A899" s="288" t="s">
        <v>188</v>
      </c>
      <c r="B899" s="288"/>
      <c r="C899" s="315" t="s">
        <v>189</v>
      </c>
      <c r="D899" s="530">
        <v>250</v>
      </c>
      <c r="E899" s="393">
        <f>E891</f>
        <v>0</v>
      </c>
      <c r="F899" s="393"/>
      <c r="G899" s="751"/>
      <c r="H899" s="752">
        <f t="shared" si="709"/>
        <v>0</v>
      </c>
      <c r="I899" s="393"/>
      <c r="J899" s="699">
        <v>250</v>
      </c>
      <c r="K899" s="380">
        <v>16.2</v>
      </c>
      <c r="L899" s="381">
        <v>10.57</v>
      </c>
      <c r="M899" s="381">
        <v>19.35</v>
      </c>
      <c r="N899" s="381">
        <v>252</v>
      </c>
      <c r="O899" s="382">
        <v>12.24</v>
      </c>
      <c r="P899" s="796">
        <f>K899*1.1</f>
        <v>17.82</v>
      </c>
      <c r="Q899" s="796">
        <f t="shared" ref="Q899" si="711">L899*1.1</f>
        <v>11.627</v>
      </c>
      <c r="R899" s="796">
        <f t="shared" ref="R899" si="712">M899*1.1</f>
        <v>21.285</v>
      </c>
      <c r="S899" s="796">
        <f t="shared" ref="S899" si="713">N899*1.1</f>
        <v>277.2</v>
      </c>
      <c r="T899" s="831">
        <f t="shared" si="708"/>
        <v>18.36</v>
      </c>
    </row>
    <row r="900" hidden="1" spans="1:20">
      <c r="A900" s="288" t="s">
        <v>190</v>
      </c>
      <c r="B900" s="288"/>
      <c r="C900" s="533" t="s">
        <v>191</v>
      </c>
      <c r="D900" s="753"/>
      <c r="E900" s="393"/>
      <c r="F900" s="735">
        <v>75.15</v>
      </c>
      <c r="G900" s="393">
        <v>67.5</v>
      </c>
      <c r="H900" s="752" t="e">
        <f>F900*#REF!/1000</f>
        <v>#REF!</v>
      </c>
      <c r="I900" s="393"/>
      <c r="J900" s="699"/>
      <c r="K900" s="401"/>
      <c r="L900" s="402"/>
      <c r="M900" s="402"/>
      <c r="N900" s="402"/>
      <c r="O900" s="403"/>
      <c r="P900" s="404"/>
      <c r="Q900" s="478"/>
      <c r="R900" s="402"/>
      <c r="S900" s="402"/>
      <c r="T900" s="479"/>
    </row>
    <row r="901" hidden="1" spans="1:20">
      <c r="A901" s="288" t="s">
        <v>30</v>
      </c>
      <c r="B901" s="288"/>
      <c r="C901" s="533" t="s">
        <v>24</v>
      </c>
      <c r="D901" s="753"/>
      <c r="E901" s="393"/>
      <c r="F901" s="735">
        <v>6.8</v>
      </c>
      <c r="G901" s="393">
        <v>6.8</v>
      </c>
      <c r="H901" s="752" t="e">
        <f>#REF!*#REF!/1000</f>
        <v>#REF!</v>
      </c>
      <c r="I901" s="393"/>
      <c r="J901" s="699"/>
      <c r="K901" s="401"/>
      <c r="L901" s="402"/>
      <c r="M901" s="402"/>
      <c r="N901" s="402"/>
      <c r="O901" s="403"/>
      <c r="P901" s="404"/>
      <c r="Q901" s="478"/>
      <c r="R901" s="402"/>
      <c r="S901" s="402"/>
      <c r="T901" s="479"/>
    </row>
    <row r="902" hidden="1" spans="1:20">
      <c r="A902" s="288"/>
      <c r="B902" s="288"/>
      <c r="C902" s="533" t="s">
        <v>57</v>
      </c>
      <c r="D902" s="753"/>
      <c r="E902" s="393"/>
      <c r="F902" s="735">
        <v>112</v>
      </c>
      <c r="G902" s="393">
        <v>111.6</v>
      </c>
      <c r="H902" s="752" t="e">
        <f>F902*#REF!/1000</f>
        <v>#REF!</v>
      </c>
      <c r="I902" s="393"/>
      <c r="J902" s="699"/>
      <c r="K902" s="401"/>
      <c r="L902" s="797" t="s">
        <v>192</v>
      </c>
      <c r="M902" s="798"/>
      <c r="N902" s="798"/>
      <c r="O902" s="798"/>
      <c r="P902" s="404"/>
      <c r="Q902" s="832" t="s">
        <v>192</v>
      </c>
      <c r="R902" s="799"/>
      <c r="S902" s="799"/>
      <c r="T902" s="833"/>
    </row>
    <row r="903" hidden="1" spans="1:20">
      <c r="A903" s="288"/>
      <c r="B903" s="288"/>
      <c r="C903" s="533" t="s">
        <v>59</v>
      </c>
      <c r="D903" s="753"/>
      <c r="E903" s="393"/>
      <c r="F903" s="735">
        <v>24.5</v>
      </c>
      <c r="G903" s="393">
        <v>27.6</v>
      </c>
      <c r="H903" s="752" t="e">
        <f>F903*#REF!/1000</f>
        <v>#REF!</v>
      </c>
      <c r="I903" s="393"/>
      <c r="J903" s="699"/>
      <c r="K903" s="401"/>
      <c r="L903" s="402"/>
      <c r="M903" s="402"/>
      <c r="N903" s="402"/>
      <c r="O903" s="403"/>
      <c r="P903" s="404"/>
      <c r="Q903" s="478"/>
      <c r="R903" s="402"/>
      <c r="S903" s="402"/>
      <c r="T903" s="479"/>
    </row>
    <row r="904" hidden="1" spans="1:20">
      <c r="A904" s="288"/>
      <c r="B904" s="288"/>
      <c r="C904" s="533" t="s">
        <v>58</v>
      </c>
      <c r="D904" s="753"/>
      <c r="E904" s="393"/>
      <c r="F904" s="735">
        <v>43.8</v>
      </c>
      <c r="G904" s="393">
        <v>46.2</v>
      </c>
      <c r="H904" s="752" t="e">
        <f>F904*#REF!/1000</f>
        <v>#REF!</v>
      </c>
      <c r="I904" s="393">
        <f>D899*E899/1000</f>
        <v>0</v>
      </c>
      <c r="J904" s="699"/>
      <c r="K904" s="401"/>
      <c r="L904" s="402"/>
      <c r="M904" s="402"/>
      <c r="N904" s="402"/>
      <c r="O904" s="403"/>
      <c r="P904" s="404"/>
      <c r="Q904" s="478"/>
      <c r="R904" s="402"/>
      <c r="S904" s="402"/>
      <c r="T904" s="479"/>
    </row>
    <row r="905" hidden="1" spans="1:20">
      <c r="A905" s="288"/>
      <c r="B905" s="288"/>
      <c r="C905" s="533" t="s">
        <v>193</v>
      </c>
      <c r="D905" s="753"/>
      <c r="E905" s="393"/>
      <c r="F905" s="735">
        <v>9.5</v>
      </c>
      <c r="G905" s="393">
        <v>8.4</v>
      </c>
      <c r="H905" s="752" t="e">
        <f>F905*#REF!/1000</f>
        <v>#REF!</v>
      </c>
      <c r="I905" s="393"/>
      <c r="J905" s="699"/>
      <c r="K905" s="401"/>
      <c r="L905" s="402"/>
      <c r="M905" s="402"/>
      <c r="N905" s="402"/>
      <c r="O905" s="403"/>
      <c r="P905" s="404"/>
      <c r="Q905" s="478"/>
      <c r="R905" s="402"/>
      <c r="S905" s="402"/>
      <c r="T905" s="479"/>
    </row>
    <row r="906" hidden="1" spans="1:20">
      <c r="A906" s="288"/>
      <c r="B906" s="288"/>
      <c r="C906" s="533" t="s">
        <v>194</v>
      </c>
      <c r="D906" s="753"/>
      <c r="E906" s="393"/>
      <c r="F906" s="735">
        <v>44</v>
      </c>
      <c r="G906" s="393">
        <v>100</v>
      </c>
      <c r="H906" s="752" t="e">
        <f>F906*#REF!/1000</f>
        <v>#REF!</v>
      </c>
      <c r="I906" s="393"/>
      <c r="J906" s="699"/>
      <c r="K906" s="401"/>
      <c r="L906" s="799"/>
      <c r="M906" s="799"/>
      <c r="N906" s="799"/>
      <c r="O906" s="798"/>
      <c r="P906" s="404"/>
      <c r="Q906" s="832"/>
      <c r="R906" s="799"/>
      <c r="S906" s="799"/>
      <c r="T906" s="833"/>
    </row>
    <row r="907" hidden="1" spans="1:20">
      <c r="A907" s="288"/>
      <c r="B907" s="288"/>
      <c r="C907" s="533" t="s">
        <v>195</v>
      </c>
      <c r="D907" s="753"/>
      <c r="E907" s="393"/>
      <c r="F907" s="735">
        <v>78.75</v>
      </c>
      <c r="G907" s="393">
        <v>78.75</v>
      </c>
      <c r="H907" s="752" t="e">
        <f>F907*#REF!/1000</f>
        <v>#REF!</v>
      </c>
      <c r="I907" s="393"/>
      <c r="J907" s="699"/>
      <c r="K907" s="401"/>
      <c r="L907" s="799"/>
      <c r="M907" s="799"/>
      <c r="N907" s="799"/>
      <c r="O907" s="798"/>
      <c r="P907" s="404"/>
      <c r="Q907" s="832"/>
      <c r="R907" s="799"/>
      <c r="S907" s="799"/>
      <c r="T907" s="833"/>
    </row>
    <row r="908" hidden="1" spans="1:20">
      <c r="A908" s="288"/>
      <c r="B908" s="288"/>
      <c r="C908" s="533" t="s">
        <v>24</v>
      </c>
      <c r="D908" s="753"/>
      <c r="E908" s="393"/>
      <c r="F908" s="735">
        <v>1.48</v>
      </c>
      <c r="G908" s="393">
        <v>1.48</v>
      </c>
      <c r="H908" s="752" t="e">
        <f>F908*#REF!/1000</f>
        <v>#REF!</v>
      </c>
      <c r="I908" s="393"/>
      <c r="J908" s="699"/>
      <c r="K908" s="401"/>
      <c r="L908" s="799"/>
      <c r="M908" s="799"/>
      <c r="N908" s="799"/>
      <c r="O908" s="798"/>
      <c r="P908" s="404"/>
      <c r="Q908" s="832"/>
      <c r="R908" s="799"/>
      <c r="S908" s="799"/>
      <c r="T908" s="833"/>
    </row>
    <row r="909" hidden="1" spans="1:20">
      <c r="A909" s="288"/>
      <c r="B909" s="288"/>
      <c r="C909" s="533" t="s">
        <v>140</v>
      </c>
      <c r="D909" s="753"/>
      <c r="E909" s="393"/>
      <c r="F909" s="735">
        <v>3.9</v>
      </c>
      <c r="G909" s="393">
        <v>3.9</v>
      </c>
      <c r="H909" s="752" t="e">
        <f>F909*#REF!/1000</f>
        <v>#REF!</v>
      </c>
      <c r="I909" s="393"/>
      <c r="J909" s="699"/>
      <c r="K909" s="401"/>
      <c r="L909" s="402"/>
      <c r="M909" s="402"/>
      <c r="N909" s="402"/>
      <c r="O909" s="403"/>
      <c r="P909" s="404"/>
      <c r="Q909" s="478"/>
      <c r="R909" s="402"/>
      <c r="S909" s="402"/>
      <c r="T909" s="479"/>
    </row>
    <row r="910" hidden="1" spans="1:20">
      <c r="A910" s="288"/>
      <c r="B910" s="288"/>
      <c r="C910" s="533" t="s">
        <v>157</v>
      </c>
      <c r="D910" s="753"/>
      <c r="E910" s="393"/>
      <c r="F910" s="735">
        <v>7.8</v>
      </c>
      <c r="G910" s="393">
        <v>7.8</v>
      </c>
      <c r="H910" s="752" t="e">
        <f>F910*#REF!/1000</f>
        <v>#REF!</v>
      </c>
      <c r="I910" s="393"/>
      <c r="J910" s="699"/>
      <c r="K910" s="401"/>
      <c r="L910" s="402"/>
      <c r="M910" s="402"/>
      <c r="N910" s="402"/>
      <c r="O910" s="403"/>
      <c r="P910" s="404"/>
      <c r="Q910" s="478"/>
      <c r="R910" s="402"/>
      <c r="S910" s="402"/>
      <c r="T910" s="479"/>
    </row>
    <row r="911" hidden="1" spans="1:20">
      <c r="A911" s="288"/>
      <c r="B911" s="288"/>
      <c r="C911" s="533" t="s">
        <v>137</v>
      </c>
      <c r="D911" s="753"/>
      <c r="E911" s="393"/>
      <c r="F911" s="735">
        <v>7.8</v>
      </c>
      <c r="G911" s="393">
        <v>6.24</v>
      </c>
      <c r="H911" s="752" t="e">
        <f>F911*#REF!/1000</f>
        <v>#REF!</v>
      </c>
      <c r="I911" s="393"/>
      <c r="J911" s="699"/>
      <c r="K911" s="401"/>
      <c r="L911" s="402"/>
      <c r="M911" s="402"/>
      <c r="N911" s="402"/>
      <c r="O911" s="403"/>
      <c r="P911" s="404"/>
      <c r="Q911" s="478"/>
      <c r="R911" s="402"/>
      <c r="S911" s="402"/>
      <c r="T911" s="479"/>
    </row>
    <row r="912" hidden="1" spans="1:20">
      <c r="A912" s="288"/>
      <c r="B912" s="288"/>
      <c r="C912" s="533" t="s">
        <v>59</v>
      </c>
      <c r="D912" s="753"/>
      <c r="E912" s="393"/>
      <c r="F912" s="735">
        <v>1.87</v>
      </c>
      <c r="G912" s="393">
        <v>1.56</v>
      </c>
      <c r="H912" s="752" t="e">
        <f>F912*#REF!/1000</f>
        <v>#REF!</v>
      </c>
      <c r="I912" s="393"/>
      <c r="J912" s="699"/>
      <c r="K912" s="401"/>
      <c r="L912" s="402"/>
      <c r="M912" s="402"/>
      <c r="N912" s="402"/>
      <c r="O912" s="403"/>
      <c r="P912" s="404"/>
      <c r="Q912" s="478"/>
      <c r="R912" s="402"/>
      <c r="S912" s="402"/>
      <c r="T912" s="479"/>
    </row>
    <row r="913" hidden="1" spans="1:20">
      <c r="A913" s="288"/>
      <c r="B913" s="288"/>
      <c r="C913" s="533" t="s">
        <v>33</v>
      </c>
      <c r="D913" s="753"/>
      <c r="E913" s="393"/>
      <c r="F913" s="735">
        <v>1.17</v>
      </c>
      <c r="G913" s="393">
        <v>1.17</v>
      </c>
      <c r="H913" s="752" t="e">
        <f>F913*#REF!/1000</f>
        <v>#REF!</v>
      </c>
      <c r="I913" s="393"/>
      <c r="J913" s="699"/>
      <c r="K913" s="401"/>
      <c r="L913" s="402"/>
      <c r="M913" s="402"/>
      <c r="N913" s="402"/>
      <c r="O913" s="403"/>
      <c r="P913" s="404"/>
      <c r="Q913" s="478"/>
      <c r="R913" s="402"/>
      <c r="S913" s="402"/>
      <c r="T913" s="479"/>
    </row>
    <row r="914" hidden="1" spans="1:20">
      <c r="A914" s="288"/>
      <c r="B914" s="288"/>
      <c r="C914" s="533" t="s">
        <v>196</v>
      </c>
      <c r="D914" s="753"/>
      <c r="E914" s="393"/>
      <c r="F914" s="735">
        <v>0.008</v>
      </c>
      <c r="G914" s="393">
        <v>0.008</v>
      </c>
      <c r="H914" s="752" t="e">
        <f>F914*#REF!/1000</f>
        <v>#REF!</v>
      </c>
      <c r="I914" s="393"/>
      <c r="J914" s="699"/>
      <c r="K914" s="401"/>
      <c r="L914" s="402"/>
      <c r="M914" s="402"/>
      <c r="N914" s="402"/>
      <c r="O914" s="403"/>
      <c r="P914" s="404"/>
      <c r="Q914" s="478"/>
      <c r="R914" s="402"/>
      <c r="S914" s="402"/>
      <c r="T914" s="479"/>
    </row>
    <row r="915" hidden="1" spans="1:20">
      <c r="A915" s="288"/>
      <c r="B915" s="288"/>
      <c r="C915" s="533" t="s">
        <v>141</v>
      </c>
      <c r="D915" s="753"/>
      <c r="E915" s="393"/>
      <c r="F915" s="735">
        <v>0.001</v>
      </c>
      <c r="G915" s="393">
        <v>0.001</v>
      </c>
      <c r="H915" s="752" t="e">
        <f>F915*#REF!/1000</f>
        <v>#REF!</v>
      </c>
      <c r="I915" s="393"/>
      <c r="J915" s="699"/>
      <c r="K915" s="401"/>
      <c r="L915" s="402"/>
      <c r="M915" s="402"/>
      <c r="N915" s="402"/>
      <c r="O915" s="403"/>
      <c r="P915" s="404"/>
      <c r="Q915" s="478"/>
      <c r="R915" s="402"/>
      <c r="S915" s="402"/>
      <c r="T915" s="479"/>
    </row>
    <row r="916" spans="1:20">
      <c r="A916" s="288" t="s">
        <v>123</v>
      </c>
      <c r="B916" s="287"/>
      <c r="C916" s="315" t="s">
        <v>197</v>
      </c>
      <c r="D916" s="753">
        <v>200</v>
      </c>
      <c r="E916" s="393">
        <f>E914</f>
        <v>0</v>
      </c>
      <c r="F916" s="735">
        <v>200</v>
      </c>
      <c r="G916" s="393"/>
      <c r="H916" s="734" t="e">
        <f>#REF!*$E$65/1000</f>
        <v>#REF!</v>
      </c>
      <c r="I916" s="393"/>
      <c r="J916" s="699">
        <v>200</v>
      </c>
      <c r="K916" s="401">
        <v>0.72</v>
      </c>
      <c r="L916" s="402">
        <v>0</v>
      </c>
      <c r="M916" s="402">
        <v>25.25</v>
      </c>
      <c r="N916" s="402">
        <v>85.34</v>
      </c>
      <c r="O916" s="403">
        <v>40</v>
      </c>
      <c r="P916" s="404">
        <v>0.72</v>
      </c>
      <c r="Q916" s="478">
        <v>0</v>
      </c>
      <c r="R916" s="402">
        <v>25.25</v>
      </c>
      <c r="S916" s="402">
        <v>85.34</v>
      </c>
      <c r="T916" s="479">
        <v>40</v>
      </c>
    </row>
    <row r="917" hidden="1" spans="1:20">
      <c r="A917" s="287" t="s">
        <v>55</v>
      </c>
      <c r="B917" s="287"/>
      <c r="C917" s="533" t="s">
        <v>82</v>
      </c>
      <c r="D917" s="652"/>
      <c r="E917" s="393"/>
      <c r="F917" s="735">
        <v>25</v>
      </c>
      <c r="G917" s="393">
        <v>25</v>
      </c>
      <c r="H917" s="734">
        <f t="shared" ref="H917:H919" si="714">F917*$E$48/1000</f>
        <v>0</v>
      </c>
      <c r="I917" s="393"/>
      <c r="J917" s="699"/>
      <c r="K917" s="401"/>
      <c r="L917" s="402"/>
      <c r="M917" s="402"/>
      <c r="N917" s="402"/>
      <c r="O917" s="403"/>
      <c r="P917" s="404"/>
      <c r="Q917" s="478"/>
      <c r="R917" s="402"/>
      <c r="S917" s="402"/>
      <c r="T917" s="479"/>
    </row>
    <row r="918" hidden="1" spans="1:20">
      <c r="A918" s="287" t="s">
        <v>30</v>
      </c>
      <c r="B918" s="287"/>
      <c r="C918" s="533" t="s">
        <v>33</v>
      </c>
      <c r="D918" s="652"/>
      <c r="E918" s="393"/>
      <c r="F918" s="735">
        <v>12</v>
      </c>
      <c r="G918" s="393">
        <v>12</v>
      </c>
      <c r="H918" s="734">
        <f t="shared" si="714"/>
        <v>0</v>
      </c>
      <c r="I918" s="393">
        <f>D916*E916/1000</f>
        <v>0</v>
      </c>
      <c r="J918" s="699"/>
      <c r="K918" s="401"/>
      <c r="L918" s="402"/>
      <c r="M918" s="402"/>
      <c r="N918" s="402"/>
      <c r="O918" s="403"/>
      <c r="P918" s="404"/>
      <c r="Q918" s="478"/>
      <c r="R918" s="402"/>
      <c r="S918" s="402"/>
      <c r="T918" s="479"/>
    </row>
    <row r="919" hidden="1" spans="1:20">
      <c r="A919" s="287"/>
      <c r="B919" s="287"/>
      <c r="C919" s="533" t="s">
        <v>25</v>
      </c>
      <c r="D919" s="652"/>
      <c r="E919" s="393"/>
      <c r="F919" s="735">
        <v>200</v>
      </c>
      <c r="G919" s="393">
        <v>200</v>
      </c>
      <c r="H919" s="734">
        <f t="shared" si="714"/>
        <v>0</v>
      </c>
      <c r="I919" s="393" t="s">
        <v>32</v>
      </c>
      <c r="J919" s="699"/>
      <c r="K919" s="401"/>
      <c r="L919" s="402"/>
      <c r="M919" s="402"/>
      <c r="N919" s="402"/>
      <c r="O919" s="403"/>
      <c r="P919" s="404"/>
      <c r="Q919" s="478"/>
      <c r="R919" s="402"/>
      <c r="S919" s="402"/>
      <c r="T919" s="479"/>
    </row>
    <row r="920" spans="1:20">
      <c r="A920" s="287" t="s">
        <v>42</v>
      </c>
      <c r="B920" s="287"/>
      <c r="C920" s="315" t="s">
        <v>84</v>
      </c>
      <c r="D920" s="652">
        <v>40</v>
      </c>
      <c r="E920" s="393"/>
      <c r="F920" s="735">
        <v>50</v>
      </c>
      <c r="G920" s="393">
        <v>50</v>
      </c>
      <c r="H920" s="734" t="e">
        <f t="shared" ref="H920:H921" si="715">F920*$E$5/1000</f>
        <v>#REF!</v>
      </c>
      <c r="I920" s="393"/>
      <c r="J920" s="699">
        <v>60</v>
      </c>
      <c r="K920" s="401">
        <v>2.8</v>
      </c>
      <c r="L920" s="402">
        <v>0.51</v>
      </c>
      <c r="M920" s="402">
        <v>6.5</v>
      </c>
      <c r="N920" s="402">
        <v>90</v>
      </c>
      <c r="O920" s="403">
        <v>0</v>
      </c>
      <c r="P920" s="404">
        <f>K920*1.5</f>
        <v>4.2</v>
      </c>
      <c r="Q920" s="478">
        <f t="shared" ref="Q920:Q921" si="716">L920*1.5</f>
        <v>0.765</v>
      </c>
      <c r="R920" s="402">
        <f t="shared" ref="R920:R921" si="717">M920*1.5</f>
        <v>9.75</v>
      </c>
      <c r="S920" s="402">
        <f t="shared" ref="S920:S921" si="718">N920*1.5</f>
        <v>135</v>
      </c>
      <c r="T920" s="479">
        <f t="shared" ref="T920:T921" si="719">O920*1.5</f>
        <v>0</v>
      </c>
    </row>
    <row r="921" ht="15.75" spans="1:20">
      <c r="A921" s="300" t="s">
        <v>42</v>
      </c>
      <c r="B921" s="300"/>
      <c r="C921" s="629" t="s">
        <v>37</v>
      </c>
      <c r="D921" s="754">
        <v>20</v>
      </c>
      <c r="E921" s="755"/>
      <c r="F921" s="756">
        <v>50</v>
      </c>
      <c r="G921" s="755">
        <v>50</v>
      </c>
      <c r="H921" s="757" t="e">
        <f t="shared" si="715"/>
        <v>#REF!</v>
      </c>
      <c r="I921" s="800"/>
      <c r="J921" s="801">
        <v>30</v>
      </c>
      <c r="K921" s="416">
        <v>4.1</v>
      </c>
      <c r="L921" s="417">
        <v>0.7</v>
      </c>
      <c r="M921" s="417">
        <v>4.6</v>
      </c>
      <c r="N921" s="417">
        <v>97.5</v>
      </c>
      <c r="O921" s="418">
        <v>0</v>
      </c>
      <c r="P921" s="802">
        <f>K921*1.5</f>
        <v>6.15</v>
      </c>
      <c r="Q921" s="834">
        <f t="shared" si="716"/>
        <v>1.05</v>
      </c>
      <c r="R921" s="493">
        <f t="shared" si="717"/>
        <v>6.9</v>
      </c>
      <c r="S921" s="493">
        <f t="shared" si="718"/>
        <v>146.25</v>
      </c>
      <c r="T921" s="835">
        <f t="shared" si="719"/>
        <v>0</v>
      </c>
    </row>
    <row r="922" ht="15.75" spans="1:20">
      <c r="A922" s="342"/>
      <c r="B922" s="758"/>
      <c r="C922" s="630" t="s">
        <v>47</v>
      </c>
      <c r="D922" s="736"/>
      <c r="E922" s="435"/>
      <c r="F922" s="737"/>
      <c r="G922" s="435"/>
      <c r="H922" s="759"/>
      <c r="I922" s="435"/>
      <c r="J922" s="786"/>
      <c r="K922" s="434">
        <f t="shared" ref="K922:T922" si="720">K885+K891+K899+K916+K920+K921</f>
        <v>26.5</v>
      </c>
      <c r="L922" s="435">
        <f t="shared" si="720"/>
        <v>13.7</v>
      </c>
      <c r="M922" s="392">
        <f t="shared" si="720"/>
        <v>76.76</v>
      </c>
      <c r="N922" s="435">
        <f t="shared" si="720"/>
        <v>794.84</v>
      </c>
      <c r="O922" s="436">
        <f t="shared" si="720"/>
        <v>68.05</v>
      </c>
      <c r="P922" s="803">
        <f t="shared" si="720"/>
        <v>32.958</v>
      </c>
      <c r="Q922" s="836">
        <f t="shared" si="720"/>
        <v>16.334</v>
      </c>
      <c r="R922" s="837">
        <f t="shared" si="720"/>
        <v>94.931</v>
      </c>
      <c r="S922" s="496">
        <f t="shared" si="720"/>
        <v>1056.59</v>
      </c>
      <c r="T922" s="497">
        <f t="shared" si="720"/>
        <v>82.369</v>
      </c>
    </row>
    <row r="923" ht="15.75" spans="1:20">
      <c r="A923" s="336"/>
      <c r="B923" s="281"/>
      <c r="C923" s="760" t="s">
        <v>167</v>
      </c>
      <c r="D923" s="761">
        <v>3.75</v>
      </c>
      <c r="E923" s="742" t="e">
        <f>#REF!</f>
        <v>#REF!</v>
      </c>
      <c r="F923" s="743"/>
      <c r="G923" s="742"/>
      <c r="H923" s="762" t="e">
        <f>D923*E923/1000</f>
        <v>#REF!</v>
      </c>
      <c r="I923" s="742"/>
      <c r="J923" s="790"/>
      <c r="K923" s="761"/>
      <c r="L923" s="742"/>
      <c r="M923" s="742"/>
      <c r="N923" s="804"/>
      <c r="O923" s="805"/>
      <c r="P923" s="806"/>
      <c r="Q923" s="838"/>
      <c r="R923" s="839"/>
      <c r="S923" s="840"/>
      <c r="T923" s="841"/>
    </row>
    <row r="924" spans="1:20">
      <c r="A924" s="288"/>
      <c r="B924" s="763" t="s">
        <v>85</v>
      </c>
      <c r="C924" s="764"/>
      <c r="D924" s="753"/>
      <c r="E924" s="393"/>
      <c r="F924" s="735"/>
      <c r="G924" s="393"/>
      <c r="H924" s="734"/>
      <c r="I924" s="393"/>
      <c r="J924" s="699"/>
      <c r="K924" s="753"/>
      <c r="L924" s="393"/>
      <c r="M924" s="393"/>
      <c r="N924" s="807"/>
      <c r="O924" s="808"/>
      <c r="P924" s="792"/>
      <c r="Q924" s="827"/>
      <c r="R924" s="828"/>
      <c r="S924" s="842"/>
      <c r="T924" s="843"/>
    </row>
    <row r="925" spans="1:20">
      <c r="A925" s="288"/>
      <c r="B925" s="288"/>
      <c r="C925" s="765" t="s">
        <v>198</v>
      </c>
      <c r="D925" s="753">
        <v>200</v>
      </c>
      <c r="E925" s="393"/>
      <c r="F925" s="393">
        <v>204</v>
      </c>
      <c r="G925" s="393">
        <v>200</v>
      </c>
      <c r="H925" s="393" t="e">
        <f t="shared" ref="H925" si="721">$E$5*F925/1000</f>
        <v>#REF!</v>
      </c>
      <c r="I925" s="393"/>
      <c r="J925" s="699">
        <v>200</v>
      </c>
      <c r="K925" s="401">
        <v>5.6</v>
      </c>
      <c r="L925" s="412">
        <v>6.4</v>
      </c>
      <c r="M925" s="402">
        <v>8.2</v>
      </c>
      <c r="N925" s="402">
        <v>117</v>
      </c>
      <c r="O925" s="403">
        <v>0.21</v>
      </c>
      <c r="P925" s="428">
        <f>K925</f>
        <v>5.6</v>
      </c>
      <c r="Q925" s="401">
        <f t="shared" ref="Q925" si="722">L925</f>
        <v>6.4</v>
      </c>
      <c r="R925" s="402">
        <f t="shared" ref="R925" si="723">M925</f>
        <v>8.2</v>
      </c>
      <c r="S925" s="402">
        <f t="shared" ref="S925" si="724">N925</f>
        <v>117</v>
      </c>
      <c r="T925" s="479">
        <v>0.21</v>
      </c>
    </row>
    <row r="926" ht="15.75" spans="1:20">
      <c r="A926" s="766"/>
      <c r="B926" s="766"/>
      <c r="C926" s="767" t="s">
        <v>199</v>
      </c>
      <c r="D926" s="754">
        <v>80</v>
      </c>
      <c r="E926" s="768">
        <v>75</v>
      </c>
      <c r="F926" s="768">
        <v>75</v>
      </c>
      <c r="G926" s="768">
        <v>75</v>
      </c>
      <c r="H926" s="768">
        <v>75</v>
      </c>
      <c r="I926" s="768">
        <v>75</v>
      </c>
      <c r="J926" s="809">
        <v>80</v>
      </c>
      <c r="K926" s="429">
        <v>4.26</v>
      </c>
      <c r="L926" s="430">
        <v>2.39</v>
      </c>
      <c r="M926" s="402">
        <v>34.8</v>
      </c>
      <c r="N926" s="430">
        <v>140</v>
      </c>
      <c r="O926" s="810">
        <v>0.16</v>
      </c>
      <c r="P926" s="811">
        <v>4.26</v>
      </c>
      <c r="Q926" s="834">
        <v>2.39</v>
      </c>
      <c r="R926" s="493">
        <v>34.8</v>
      </c>
      <c r="S926" s="835">
        <v>140</v>
      </c>
      <c r="T926" s="802">
        <v>0.16</v>
      </c>
    </row>
    <row r="927" ht="15.75" spans="1:20">
      <c r="A927" s="342"/>
      <c r="B927" s="342"/>
      <c r="C927" s="769" t="s">
        <v>47</v>
      </c>
      <c r="D927" s="770"/>
      <c r="E927" s="435"/>
      <c r="F927" s="737"/>
      <c r="G927" s="435"/>
      <c r="H927" s="759"/>
      <c r="I927" s="435"/>
      <c r="J927" s="786"/>
      <c r="K927" s="812">
        <f>SUM(K925:K926)</f>
        <v>9.86</v>
      </c>
      <c r="L927" s="812">
        <f t="shared" ref="L927:T927" si="725">SUM(L925:L926)</f>
        <v>8.79</v>
      </c>
      <c r="M927" s="812">
        <f t="shared" si="725"/>
        <v>43</v>
      </c>
      <c r="N927" s="812">
        <f t="shared" si="725"/>
        <v>257</v>
      </c>
      <c r="O927" s="813">
        <f t="shared" si="725"/>
        <v>0.37</v>
      </c>
      <c r="P927" s="814">
        <f t="shared" si="725"/>
        <v>9.86</v>
      </c>
      <c r="Q927" s="844">
        <f t="shared" si="725"/>
        <v>8.79</v>
      </c>
      <c r="R927" s="812">
        <f t="shared" si="725"/>
        <v>43</v>
      </c>
      <c r="S927" s="812">
        <f t="shared" si="725"/>
        <v>257</v>
      </c>
      <c r="T927" s="437">
        <f t="shared" si="725"/>
        <v>0.37</v>
      </c>
    </row>
    <row r="928" ht="15.75" spans="1:20">
      <c r="A928" s="342"/>
      <c r="B928" s="342"/>
      <c r="C928" s="771" t="s">
        <v>328</v>
      </c>
      <c r="D928" s="772"/>
      <c r="E928" s="773"/>
      <c r="F928" s="773"/>
      <c r="G928" s="773"/>
      <c r="H928" s="774"/>
      <c r="I928" s="773"/>
      <c r="J928" s="815"/>
      <c r="K928" s="663">
        <f t="shared" ref="K928:T928" si="726">K927+K922+K883</f>
        <v>52.96</v>
      </c>
      <c r="L928" s="663">
        <f t="shared" si="726"/>
        <v>58.96</v>
      </c>
      <c r="M928" s="663">
        <f t="shared" si="726"/>
        <v>157.21</v>
      </c>
      <c r="N928" s="663">
        <f t="shared" si="726"/>
        <v>1632.11</v>
      </c>
      <c r="O928" s="663">
        <f t="shared" si="726"/>
        <v>90.75</v>
      </c>
      <c r="P928" s="663">
        <f t="shared" si="726"/>
        <v>64.138</v>
      </c>
      <c r="Q928" s="663">
        <f t="shared" si="726"/>
        <v>67.349</v>
      </c>
      <c r="R928" s="663">
        <f t="shared" si="726"/>
        <v>176.086</v>
      </c>
      <c r="S928" s="663">
        <f t="shared" si="726"/>
        <v>1986.335</v>
      </c>
      <c r="T928" s="663">
        <f t="shared" si="726"/>
        <v>105.159</v>
      </c>
    </row>
    <row r="929" ht="18.75" spans="1:20">
      <c r="A929" s="645"/>
      <c r="B929" s="645"/>
      <c r="C929" s="775"/>
      <c r="D929" s="776" t="s">
        <v>329</v>
      </c>
      <c r="E929" s="520"/>
      <c r="F929" s="648"/>
      <c r="G929" s="648"/>
      <c r="H929" s="649"/>
      <c r="I929" s="648"/>
      <c r="J929" s="694"/>
      <c r="K929" s="695"/>
      <c r="L929" s="696"/>
      <c r="M929" s="696"/>
      <c r="N929" s="696"/>
      <c r="O929" s="697"/>
      <c r="P929" s="698"/>
      <c r="Q929" s="621"/>
      <c r="R929" s="622"/>
      <c r="S929" s="622"/>
      <c r="T929" s="623"/>
    </row>
    <row r="930" ht="30" spans="1:20">
      <c r="A930" s="522" t="s">
        <v>2</v>
      </c>
      <c r="B930" s="523" t="s">
        <v>3</v>
      </c>
      <c r="C930" s="777" t="s">
        <v>4</v>
      </c>
      <c r="D930" s="284" t="s">
        <v>17</v>
      </c>
      <c r="E930" s="525" t="s">
        <v>6</v>
      </c>
      <c r="F930" s="525" t="s">
        <v>7</v>
      </c>
      <c r="G930" s="525" t="s">
        <v>8</v>
      </c>
      <c r="H930" s="650" t="s">
        <v>74</v>
      </c>
      <c r="I930" s="525"/>
      <c r="J930" s="284" t="s">
        <v>17</v>
      </c>
      <c r="K930" s="586" t="s">
        <v>11</v>
      </c>
      <c r="L930" s="15" t="s">
        <v>12</v>
      </c>
      <c r="M930" s="15" t="s">
        <v>13</v>
      </c>
      <c r="N930" s="59" t="s">
        <v>14</v>
      </c>
      <c r="O930" s="60" t="s">
        <v>15</v>
      </c>
      <c r="P930" s="524" t="s">
        <v>11</v>
      </c>
      <c r="Q930" s="624" t="s">
        <v>12</v>
      </c>
      <c r="R930" s="15" t="s">
        <v>13</v>
      </c>
      <c r="S930" s="59" t="s">
        <v>14</v>
      </c>
      <c r="T930" s="625" t="s">
        <v>15</v>
      </c>
    </row>
    <row r="931" spans="1:20">
      <c r="A931" s="288"/>
      <c r="B931" s="526" t="s">
        <v>16</v>
      </c>
      <c r="C931" s="778"/>
      <c r="D931" s="528"/>
      <c r="E931" s="525"/>
      <c r="F931" s="525"/>
      <c r="G931" s="525"/>
      <c r="H931" s="650"/>
      <c r="I931" s="525"/>
      <c r="J931" s="587"/>
      <c r="K931" s="586"/>
      <c r="L931" s="15"/>
      <c r="M931" s="15"/>
      <c r="N931" s="59"/>
      <c r="O931" s="60"/>
      <c r="P931" s="524"/>
      <c r="Q931" s="624"/>
      <c r="R931" s="15"/>
      <c r="S931" s="59"/>
      <c r="T931" s="625"/>
    </row>
    <row r="932" spans="1:20">
      <c r="A932" s="287" t="s">
        <v>18</v>
      </c>
      <c r="B932" s="288"/>
      <c r="C932" s="324" t="s">
        <v>202</v>
      </c>
      <c r="D932" s="290">
        <v>250</v>
      </c>
      <c r="E932" s="291" t="e">
        <f>#REF!</f>
        <v>#REF!</v>
      </c>
      <c r="F932" s="292"/>
      <c r="G932" s="291"/>
      <c r="H932" s="293"/>
      <c r="I932" s="291"/>
      <c r="J932" s="369">
        <v>250</v>
      </c>
      <c r="K932" s="370">
        <v>8.3</v>
      </c>
      <c r="L932" s="25">
        <v>8</v>
      </c>
      <c r="M932" s="25">
        <v>45.7</v>
      </c>
      <c r="N932" s="25">
        <v>286</v>
      </c>
      <c r="O932" s="65">
        <v>0.65</v>
      </c>
      <c r="P932" s="371">
        <f>K932</f>
        <v>8.3</v>
      </c>
      <c r="Q932" s="371">
        <f t="shared" ref="Q932" si="727">L932</f>
        <v>8</v>
      </c>
      <c r="R932" s="371">
        <f t="shared" ref="R932" si="728">M932</f>
        <v>45.7</v>
      </c>
      <c r="S932" s="371">
        <f t="shared" ref="S932" si="729">N932</f>
        <v>286</v>
      </c>
      <c r="T932" s="371">
        <f t="shared" ref="T932" si="730">O932</f>
        <v>0.65</v>
      </c>
    </row>
    <row r="933" hidden="1" spans="1:20">
      <c r="A933" s="281"/>
      <c r="B933" s="287"/>
      <c r="C933" s="321" t="s">
        <v>203</v>
      </c>
      <c r="D933" s="290"/>
      <c r="E933" s="291"/>
      <c r="F933" s="291">
        <v>50</v>
      </c>
      <c r="G933" s="291">
        <v>50</v>
      </c>
      <c r="H933" s="293" t="e">
        <f>F933*$E$5/1000</f>
        <v>#REF!</v>
      </c>
      <c r="I933" s="291"/>
      <c r="J933" s="369"/>
      <c r="K933" s="372"/>
      <c r="L933" s="28"/>
      <c r="M933" s="28"/>
      <c r="N933" s="28"/>
      <c r="O933" s="75"/>
      <c r="P933" s="373"/>
      <c r="Q933" s="124"/>
      <c r="R933" s="28"/>
      <c r="S933" s="28"/>
      <c r="T933" s="590"/>
    </row>
    <row r="934" hidden="1" spans="1:20">
      <c r="A934" s="287" t="s">
        <v>21</v>
      </c>
      <c r="B934" s="287"/>
      <c r="C934" s="321" t="s">
        <v>22</v>
      </c>
      <c r="D934" s="290"/>
      <c r="E934" s="291"/>
      <c r="F934" s="291">
        <v>100</v>
      </c>
      <c r="G934" s="291">
        <v>100</v>
      </c>
      <c r="H934" s="293" t="e">
        <f>F934*$E$5/1000</f>
        <v>#REF!</v>
      </c>
      <c r="I934" s="291"/>
      <c r="J934" s="369"/>
      <c r="K934" s="372"/>
      <c r="L934" s="28"/>
      <c r="M934" s="28"/>
      <c r="N934" s="28"/>
      <c r="O934" s="75"/>
      <c r="P934" s="373"/>
      <c r="Q934" s="124"/>
      <c r="R934" s="28"/>
      <c r="S934" s="28"/>
      <c r="T934" s="590"/>
    </row>
    <row r="935" hidden="1" spans="1:20">
      <c r="A935" s="288"/>
      <c r="B935" s="288"/>
      <c r="C935" s="321" t="s">
        <v>23</v>
      </c>
      <c r="D935" s="290"/>
      <c r="E935" s="291"/>
      <c r="F935" s="291">
        <v>6</v>
      </c>
      <c r="G935" s="291">
        <v>6</v>
      </c>
      <c r="H935" s="293" t="e">
        <f>F935*$E$5/1000</f>
        <v>#REF!</v>
      </c>
      <c r="I935" s="291"/>
      <c r="J935" s="369"/>
      <c r="K935" s="372"/>
      <c r="L935" s="28"/>
      <c r="M935" s="28"/>
      <c r="N935" s="28"/>
      <c r="O935" s="75"/>
      <c r="P935" s="373"/>
      <c r="Q935" s="124"/>
      <c r="R935" s="28"/>
      <c r="S935" s="28"/>
      <c r="T935" s="590"/>
    </row>
    <row r="936" hidden="1" spans="1:20">
      <c r="A936" s="288"/>
      <c r="B936" s="288"/>
      <c r="C936" s="321" t="s">
        <v>24</v>
      </c>
      <c r="D936" s="290"/>
      <c r="E936" s="291"/>
      <c r="F936" s="291">
        <v>6</v>
      </c>
      <c r="G936" s="291">
        <v>6</v>
      </c>
      <c r="H936" s="293" t="e">
        <f>F936*$E$5/1000</f>
        <v>#REF!</v>
      </c>
      <c r="I936" s="291" t="e">
        <f>D932*E932/1000</f>
        <v>#REF!</v>
      </c>
      <c r="J936" s="369"/>
      <c r="K936" s="372"/>
      <c r="L936" s="28"/>
      <c r="M936" s="28"/>
      <c r="N936" s="28"/>
      <c r="O936" s="75"/>
      <c r="P936" s="373"/>
      <c r="Q936" s="124"/>
      <c r="R936" s="28"/>
      <c r="S936" s="28"/>
      <c r="T936" s="590"/>
    </row>
    <row r="937" hidden="1" spans="1:20">
      <c r="A937" s="288"/>
      <c r="B937" s="288"/>
      <c r="C937" s="321" t="s">
        <v>25</v>
      </c>
      <c r="D937" s="295"/>
      <c r="E937" s="291"/>
      <c r="F937" s="292">
        <v>64</v>
      </c>
      <c r="G937" s="292">
        <v>64</v>
      </c>
      <c r="H937" s="293" t="e">
        <f>F937*$E$5/1000</f>
        <v>#REF!</v>
      </c>
      <c r="I937" s="291"/>
      <c r="J937" s="369"/>
      <c r="K937" s="372"/>
      <c r="L937" s="28"/>
      <c r="M937" s="28"/>
      <c r="N937" s="28"/>
      <c r="O937" s="75"/>
      <c r="P937" s="373"/>
      <c r="Q937" s="124"/>
      <c r="R937" s="28"/>
      <c r="S937" s="28"/>
      <c r="T937" s="590"/>
    </row>
    <row r="938" spans="1:20">
      <c r="A938" s="287" t="s">
        <v>204</v>
      </c>
      <c r="B938" s="287"/>
      <c r="C938" s="324" t="s">
        <v>95</v>
      </c>
      <c r="D938" s="290">
        <v>200</v>
      </c>
      <c r="E938" s="291" t="e">
        <f>#REF!</f>
        <v>#REF!</v>
      </c>
      <c r="F938" s="291"/>
      <c r="G938" s="291"/>
      <c r="H938" s="291" t="e">
        <f t="shared" ref="H938" si="731">F938*$E$5/1000</f>
        <v>#REF!</v>
      </c>
      <c r="I938" s="291"/>
      <c r="J938" s="369">
        <v>200</v>
      </c>
      <c r="K938" s="377">
        <v>1.6</v>
      </c>
      <c r="L938" s="161">
        <v>5.2</v>
      </c>
      <c r="M938" s="161">
        <v>31.7</v>
      </c>
      <c r="N938" s="161">
        <v>156</v>
      </c>
      <c r="O938" s="375">
        <v>1.33</v>
      </c>
      <c r="P938" s="379">
        <f>K938</f>
        <v>1.6</v>
      </c>
      <c r="Q938" s="468">
        <f t="shared" ref="Q938" si="732">L938</f>
        <v>5.2</v>
      </c>
      <c r="R938" s="161">
        <f t="shared" ref="R938" si="733">M938</f>
        <v>31.7</v>
      </c>
      <c r="S938" s="161">
        <f t="shared" ref="S938" si="734">N938</f>
        <v>156</v>
      </c>
      <c r="T938" s="469">
        <f t="shared" ref="T938" si="735">O938</f>
        <v>1.33</v>
      </c>
    </row>
    <row r="939" hidden="1" spans="1:20">
      <c r="A939" s="281"/>
      <c r="B939" s="287"/>
      <c r="C939" s="321" t="s">
        <v>29</v>
      </c>
      <c r="D939" s="295"/>
      <c r="E939" s="291"/>
      <c r="F939" s="291">
        <v>8</v>
      </c>
      <c r="G939" s="291">
        <v>8</v>
      </c>
      <c r="H939" s="293">
        <f t="shared" ref="H939:H942" si="736">F939*$E$14/1000</f>
        <v>0</v>
      </c>
      <c r="I939" s="291"/>
      <c r="J939" s="369"/>
      <c r="K939" s="372"/>
      <c r="L939" s="28"/>
      <c r="M939" s="28"/>
      <c r="N939" s="28"/>
      <c r="O939" s="75"/>
      <c r="P939" s="373"/>
      <c r="Q939" s="124"/>
      <c r="R939" s="28"/>
      <c r="S939" s="28"/>
      <c r="T939" s="590"/>
    </row>
    <row r="940" hidden="1" spans="1:20">
      <c r="A940" s="287" t="s">
        <v>28</v>
      </c>
      <c r="B940" s="287"/>
      <c r="C940" s="321" t="s">
        <v>31</v>
      </c>
      <c r="D940" s="295"/>
      <c r="E940" s="291"/>
      <c r="F940" s="291">
        <v>100</v>
      </c>
      <c r="G940" s="291">
        <v>100</v>
      </c>
      <c r="H940" s="293">
        <f t="shared" si="736"/>
        <v>0</v>
      </c>
      <c r="I940" s="291" t="e">
        <f>D938*E938/1000</f>
        <v>#REF!</v>
      </c>
      <c r="J940" s="369"/>
      <c r="K940" s="372"/>
      <c r="L940" s="28"/>
      <c r="M940" s="28"/>
      <c r="N940" s="28"/>
      <c r="O940" s="75"/>
      <c r="P940" s="373"/>
      <c r="Q940" s="124"/>
      <c r="R940" s="28"/>
      <c r="S940" s="28"/>
      <c r="T940" s="590"/>
    </row>
    <row r="941" hidden="1" spans="1:20">
      <c r="A941" s="287" t="s">
        <v>30</v>
      </c>
      <c r="B941" s="287"/>
      <c r="C941" s="321" t="s">
        <v>25</v>
      </c>
      <c r="D941" s="295"/>
      <c r="E941" s="291"/>
      <c r="F941" s="291">
        <v>115</v>
      </c>
      <c r="G941" s="291">
        <v>115</v>
      </c>
      <c r="H941" s="293">
        <f t="shared" si="736"/>
        <v>0</v>
      </c>
      <c r="I941" s="291" t="s">
        <v>32</v>
      </c>
      <c r="J941" s="369"/>
      <c r="K941" s="372"/>
      <c r="L941" s="28"/>
      <c r="M941" s="28"/>
      <c r="N941" s="28"/>
      <c r="O941" s="75"/>
      <c r="P941" s="373"/>
      <c r="Q941" s="124"/>
      <c r="R941" s="28"/>
      <c r="S941" s="28"/>
      <c r="T941" s="590"/>
    </row>
    <row r="942" hidden="1" spans="1:20">
      <c r="A942" s="288"/>
      <c r="B942" s="288"/>
      <c r="C942" s="321" t="s">
        <v>33</v>
      </c>
      <c r="D942" s="295"/>
      <c r="E942" s="291"/>
      <c r="F942" s="291">
        <v>10</v>
      </c>
      <c r="G942" s="291">
        <v>10</v>
      </c>
      <c r="H942" s="293">
        <f t="shared" si="736"/>
        <v>0</v>
      </c>
      <c r="I942" s="291"/>
      <c r="J942" s="369"/>
      <c r="K942" s="372"/>
      <c r="L942" s="28"/>
      <c r="M942" s="28"/>
      <c r="N942" s="28"/>
      <c r="O942" s="75"/>
      <c r="P942" s="373"/>
      <c r="Q942" s="124"/>
      <c r="R942" s="28"/>
      <c r="S942" s="28"/>
      <c r="T942" s="590"/>
    </row>
    <row r="943" spans="1:20">
      <c r="A943" s="287" t="s">
        <v>38</v>
      </c>
      <c r="B943" s="287"/>
      <c r="C943" s="324" t="s">
        <v>39</v>
      </c>
      <c r="D943" s="295" t="s">
        <v>40</v>
      </c>
      <c r="E943" s="291" t="e">
        <f>E938</f>
        <v>#REF!</v>
      </c>
      <c r="F943" s="291"/>
      <c r="G943" s="291"/>
      <c r="H943" s="293" t="e">
        <f t="shared" ref="H943" si="737">F943*$E$5/1000</f>
        <v>#REF!</v>
      </c>
      <c r="I943" s="291"/>
      <c r="J943" s="369" t="s">
        <v>41</v>
      </c>
      <c r="K943" s="370">
        <v>18.5</v>
      </c>
      <c r="L943" s="25">
        <v>14.5</v>
      </c>
      <c r="M943" s="25">
        <v>13</v>
      </c>
      <c r="N943" s="25">
        <v>148</v>
      </c>
      <c r="O943" s="65">
        <v>0.14</v>
      </c>
      <c r="P943" s="548">
        <f>K943*1.5</f>
        <v>27.75</v>
      </c>
      <c r="Q943" s="591">
        <f t="shared" ref="Q943" si="738">L943*1.5</f>
        <v>21.75</v>
      </c>
      <c r="R943" s="25">
        <f t="shared" ref="R943" si="739">M943*1.5</f>
        <v>19.5</v>
      </c>
      <c r="S943" s="25">
        <f t="shared" ref="S943" si="740">N943*1.5</f>
        <v>222</v>
      </c>
      <c r="T943" s="465">
        <f t="shared" ref="T943" si="741">O943*1.5</f>
        <v>0.21</v>
      </c>
    </row>
    <row r="944" hidden="1" spans="1:20">
      <c r="A944" s="287" t="s">
        <v>36</v>
      </c>
      <c r="B944" s="287"/>
      <c r="C944" s="321" t="s">
        <v>24</v>
      </c>
      <c r="D944" s="295"/>
      <c r="E944" s="291"/>
      <c r="F944" s="292">
        <v>20</v>
      </c>
      <c r="G944" s="291">
        <v>20</v>
      </c>
      <c r="H944" s="293" t="e">
        <f>F944*#REF!/1000</f>
        <v>#REF!</v>
      </c>
      <c r="I944" s="291"/>
      <c r="J944" s="369"/>
      <c r="K944" s="385"/>
      <c r="L944" s="69"/>
      <c r="M944" s="69"/>
      <c r="N944" s="69"/>
      <c r="O944" s="70"/>
      <c r="P944" s="536"/>
      <c r="Q944" s="874"/>
      <c r="R944" s="69"/>
      <c r="S944" s="69"/>
      <c r="T944" s="875"/>
    </row>
    <row r="945" spans="1:20">
      <c r="A945" s="287" t="s">
        <v>42</v>
      </c>
      <c r="B945" s="287"/>
      <c r="C945" s="324" t="s">
        <v>37</v>
      </c>
      <c r="D945" s="295">
        <v>30</v>
      </c>
      <c r="E945" s="291"/>
      <c r="F945" s="292">
        <v>20</v>
      </c>
      <c r="G945" s="291">
        <v>20</v>
      </c>
      <c r="H945" s="293" t="e">
        <f>F945*#REF!/1000</f>
        <v>#REF!</v>
      </c>
      <c r="I945" s="291"/>
      <c r="J945" s="369">
        <v>40</v>
      </c>
      <c r="K945" s="385">
        <v>2</v>
      </c>
      <c r="L945" s="69">
        <v>0.35</v>
      </c>
      <c r="M945" s="69">
        <v>0.33</v>
      </c>
      <c r="N945" s="69">
        <v>48.75</v>
      </c>
      <c r="O945" s="70"/>
      <c r="P945" s="386">
        <f>K945*1.5</f>
        <v>3</v>
      </c>
      <c r="Q945" s="472">
        <f>L945*1.5</f>
        <v>0.525</v>
      </c>
      <c r="R945" s="473">
        <f>M945*1.5</f>
        <v>0.495</v>
      </c>
      <c r="S945" s="473">
        <f>N945*1.5</f>
        <v>73.125</v>
      </c>
      <c r="T945" s="474">
        <f>O945*1.5</f>
        <v>0</v>
      </c>
    </row>
    <row r="946" ht="15.75" spans="1:20">
      <c r="A946" s="300" t="s">
        <v>43</v>
      </c>
      <c r="B946" s="300"/>
      <c r="C946" s="330" t="s">
        <v>101</v>
      </c>
      <c r="D946" s="302" t="s">
        <v>45</v>
      </c>
      <c r="E946" s="303" t="s">
        <v>46</v>
      </c>
      <c r="F946" s="303" t="s">
        <v>46</v>
      </c>
      <c r="G946" s="303" t="s">
        <v>46</v>
      </c>
      <c r="H946" s="303" t="s">
        <v>46</v>
      </c>
      <c r="I946" s="303" t="s">
        <v>46</v>
      </c>
      <c r="J946" s="387" t="s">
        <v>45</v>
      </c>
      <c r="K946" s="388">
        <v>0.4</v>
      </c>
      <c r="L946" s="389">
        <v>0.3</v>
      </c>
      <c r="M946" s="389">
        <v>10.3</v>
      </c>
      <c r="N946" s="389">
        <v>46</v>
      </c>
      <c r="O946" s="390">
        <v>22</v>
      </c>
      <c r="P946" s="674">
        <v>0.4</v>
      </c>
      <c r="Q946" s="715">
        <v>0.3</v>
      </c>
      <c r="R946" s="716">
        <v>10.3</v>
      </c>
      <c r="S946" s="716">
        <v>46</v>
      </c>
      <c r="T946" s="609">
        <v>22</v>
      </c>
    </row>
    <row r="947" ht="15.75" spans="1:20">
      <c r="A947" s="342"/>
      <c r="B947" s="342"/>
      <c r="C947" s="845" t="s">
        <v>47</v>
      </c>
      <c r="D947" s="341"/>
      <c r="E947" s="308"/>
      <c r="F947" s="307"/>
      <c r="G947" s="308"/>
      <c r="H947" s="309"/>
      <c r="I947" s="308"/>
      <c r="J947" s="539"/>
      <c r="K947" s="855">
        <f>SUM(K932:K946)</f>
        <v>30.8</v>
      </c>
      <c r="L947" s="855">
        <f t="shared" ref="L947:T947" si="742">SUM(L932:L946)</f>
        <v>28.35</v>
      </c>
      <c r="M947" s="855">
        <f t="shared" si="742"/>
        <v>101.03</v>
      </c>
      <c r="N947" s="855">
        <f t="shared" si="742"/>
        <v>684.75</v>
      </c>
      <c r="O947" s="856">
        <f t="shared" si="742"/>
        <v>24.12</v>
      </c>
      <c r="P947" s="857">
        <f t="shared" si="742"/>
        <v>41.05</v>
      </c>
      <c r="Q947" s="876">
        <f t="shared" si="742"/>
        <v>35.775</v>
      </c>
      <c r="R947" s="877">
        <f t="shared" si="742"/>
        <v>107.695</v>
      </c>
      <c r="S947" s="877">
        <f t="shared" si="742"/>
        <v>783.125</v>
      </c>
      <c r="T947" s="857">
        <f t="shared" si="742"/>
        <v>24.19</v>
      </c>
    </row>
    <row r="948" spans="1:20">
      <c r="A948" s="336"/>
      <c r="B948" s="739" t="s">
        <v>48</v>
      </c>
      <c r="C948" s="846"/>
      <c r="D948" s="316"/>
      <c r="E948" s="317"/>
      <c r="F948" s="318"/>
      <c r="G948" s="317"/>
      <c r="H948" s="319"/>
      <c r="I948" s="317"/>
      <c r="J948" s="396"/>
      <c r="K948" s="679"/>
      <c r="L948" s="680"/>
      <c r="M948" s="680"/>
      <c r="N948" s="680"/>
      <c r="O948" s="858"/>
      <c r="P948" s="685"/>
      <c r="Q948" s="724"/>
      <c r="R948" s="725"/>
      <c r="S948" s="725"/>
      <c r="T948" s="878"/>
    </row>
    <row r="949" ht="28.5" spans="1:20">
      <c r="A949" s="287" t="s">
        <v>49</v>
      </c>
      <c r="B949" s="287"/>
      <c r="C949" s="324" t="s">
        <v>205</v>
      </c>
      <c r="D949" s="295">
        <v>80</v>
      </c>
      <c r="E949" s="291"/>
      <c r="F949" s="292"/>
      <c r="G949" s="291"/>
      <c r="H949" s="293" t="e">
        <f t="shared" ref="H949" si="743">F949*$E$5/1000</f>
        <v>#REF!</v>
      </c>
      <c r="I949" s="291"/>
      <c r="J949" s="369">
        <v>100</v>
      </c>
      <c r="K949" s="370">
        <v>0.52</v>
      </c>
      <c r="L949" s="25">
        <v>0.14</v>
      </c>
      <c r="M949" s="25">
        <v>2.12</v>
      </c>
      <c r="N949" s="25">
        <v>54</v>
      </c>
      <c r="O949" s="65">
        <v>2.96</v>
      </c>
      <c r="P949" s="548">
        <v>0.96</v>
      </c>
      <c r="Q949" s="600">
        <v>0.25</v>
      </c>
      <c r="R949" s="601">
        <v>3.52</v>
      </c>
      <c r="S949" s="601">
        <v>82.1</v>
      </c>
      <c r="T949" s="604">
        <v>5.44</v>
      </c>
    </row>
    <row r="950" hidden="1" spans="1:20">
      <c r="A950" s="281"/>
      <c r="B950" s="745"/>
      <c r="C950" s="321" t="s">
        <v>206</v>
      </c>
      <c r="D950" s="847"/>
      <c r="E950" s="291"/>
      <c r="F950" s="291">
        <v>38.4</v>
      </c>
      <c r="G950" s="291">
        <v>27.6</v>
      </c>
      <c r="H950" s="293">
        <f>F950*$E$34/1000</f>
        <v>0</v>
      </c>
      <c r="I950" s="291">
        <f>E949*D949/1000</f>
        <v>0</v>
      </c>
      <c r="J950" s="369"/>
      <c r="K950" s="372"/>
      <c r="L950" s="28"/>
      <c r="M950" s="28"/>
      <c r="N950" s="28"/>
      <c r="O950" s="75"/>
      <c r="P950" s="548">
        <f t="shared" ref="P950:P952" si="744">K950*1.6</f>
        <v>0</v>
      </c>
      <c r="Q950" s="600">
        <f t="shared" ref="Q950:Q952" si="745">L950*1.6</f>
        <v>0</v>
      </c>
      <c r="R950" s="601">
        <f t="shared" ref="R950:R952" si="746">M950*1.6</f>
        <v>0</v>
      </c>
      <c r="S950" s="601">
        <f t="shared" ref="S950:S952" si="747">N950*1.6</f>
        <v>0</v>
      </c>
      <c r="T950" s="604">
        <f t="shared" ref="T950:T952" si="748">O950*1.6</f>
        <v>0</v>
      </c>
    </row>
    <row r="951" hidden="1" spans="1:20">
      <c r="A951" s="745" t="s">
        <v>207</v>
      </c>
      <c r="B951" s="745"/>
      <c r="C951" s="321" t="s">
        <v>52</v>
      </c>
      <c r="D951" s="847"/>
      <c r="E951" s="291"/>
      <c r="F951" s="291">
        <v>33.78</v>
      </c>
      <c r="G951" s="291">
        <v>27</v>
      </c>
      <c r="H951" s="293">
        <f t="shared" ref="H951:H953" si="749">F951*$E$34/1000</f>
        <v>0</v>
      </c>
      <c r="I951" s="291" t="s">
        <v>74</v>
      </c>
      <c r="J951" s="369"/>
      <c r="K951" s="372"/>
      <c r="L951" s="28"/>
      <c r="M951" s="28"/>
      <c r="N951" s="28"/>
      <c r="O951" s="75"/>
      <c r="P951" s="548">
        <f t="shared" si="744"/>
        <v>0</v>
      </c>
      <c r="Q951" s="600">
        <f t="shared" si="745"/>
        <v>0</v>
      </c>
      <c r="R951" s="601">
        <f t="shared" si="746"/>
        <v>0</v>
      </c>
      <c r="S951" s="601">
        <f t="shared" si="747"/>
        <v>0</v>
      </c>
      <c r="T951" s="604">
        <f t="shared" si="748"/>
        <v>0</v>
      </c>
    </row>
    <row r="952" hidden="1" spans="1:20">
      <c r="A952" s="745" t="s">
        <v>30</v>
      </c>
      <c r="B952" s="745"/>
      <c r="C952" s="321" t="s">
        <v>208</v>
      </c>
      <c r="D952" s="847"/>
      <c r="E952" s="291"/>
      <c r="F952" s="291">
        <v>6</v>
      </c>
      <c r="G952" s="291">
        <v>6</v>
      </c>
      <c r="H952" s="293">
        <f t="shared" si="749"/>
        <v>0</v>
      </c>
      <c r="I952" s="291"/>
      <c r="J952" s="369"/>
      <c r="K952" s="372"/>
      <c r="L952" s="28"/>
      <c r="M952" s="28"/>
      <c r="N952" s="28"/>
      <c r="O952" s="75"/>
      <c r="P952" s="548">
        <f t="shared" si="744"/>
        <v>0</v>
      </c>
      <c r="Q952" s="600">
        <f t="shared" si="745"/>
        <v>0</v>
      </c>
      <c r="R952" s="601">
        <f t="shared" si="746"/>
        <v>0</v>
      </c>
      <c r="S952" s="601">
        <f t="shared" si="747"/>
        <v>0</v>
      </c>
      <c r="T952" s="604">
        <f t="shared" si="748"/>
        <v>0</v>
      </c>
    </row>
    <row r="953" spans="1:20">
      <c r="A953" s="288" t="s">
        <v>209</v>
      </c>
      <c r="B953" s="288"/>
      <c r="C953" s="324" t="s">
        <v>210</v>
      </c>
      <c r="D953" s="290">
        <v>250</v>
      </c>
      <c r="E953" s="291">
        <f>E949</f>
        <v>0</v>
      </c>
      <c r="F953" s="292"/>
      <c r="G953" s="291"/>
      <c r="H953" s="293">
        <f t="shared" si="749"/>
        <v>0</v>
      </c>
      <c r="I953" s="291"/>
      <c r="J953" s="369">
        <v>250</v>
      </c>
      <c r="K953" s="370">
        <v>2.8</v>
      </c>
      <c r="L953" s="25">
        <v>2.4</v>
      </c>
      <c r="M953" s="25">
        <v>7</v>
      </c>
      <c r="N953" s="25">
        <v>175</v>
      </c>
      <c r="O953" s="65">
        <v>19.55</v>
      </c>
      <c r="P953" s="371">
        <f>K953*1.25</f>
        <v>3.5</v>
      </c>
      <c r="Q953" s="123">
        <f t="shared" ref="Q953" si="750">L953*1.25</f>
        <v>3</v>
      </c>
      <c r="R953" s="65">
        <f t="shared" ref="R953" si="751">M953*1.25</f>
        <v>8.75</v>
      </c>
      <c r="S953" s="65">
        <f t="shared" ref="S953" si="752">N953*1.25</f>
        <v>218.75</v>
      </c>
      <c r="T953" s="604">
        <f t="shared" ref="T953" si="753">O953*1.25</f>
        <v>24.4375</v>
      </c>
    </row>
    <row r="954" hidden="1" spans="1:20">
      <c r="A954" s="288" t="s">
        <v>211</v>
      </c>
      <c r="B954" s="288"/>
      <c r="C954" s="848" t="s">
        <v>155</v>
      </c>
      <c r="D954" s="636"/>
      <c r="E954" s="291"/>
      <c r="F954" s="637">
        <v>80</v>
      </c>
      <c r="G954" s="637">
        <v>64</v>
      </c>
      <c r="H954" s="293">
        <f t="shared" ref="H954:H956" si="754">F954*$E$38/1000</f>
        <v>0</v>
      </c>
      <c r="I954" s="291"/>
      <c r="J954" s="369"/>
      <c r="K954" s="372"/>
      <c r="L954" s="28"/>
      <c r="M954" s="28"/>
      <c r="N954" s="28"/>
      <c r="O954" s="75"/>
      <c r="P954" s="373"/>
      <c r="Q954" s="124"/>
      <c r="R954" s="28"/>
      <c r="S954" s="28"/>
      <c r="T954" s="590"/>
    </row>
    <row r="955" hidden="1" spans="1:20">
      <c r="A955" s="288"/>
      <c r="B955" s="288"/>
      <c r="C955" s="321" t="s">
        <v>137</v>
      </c>
      <c r="D955" s="290"/>
      <c r="E955" s="291"/>
      <c r="F955" s="291">
        <v>10</v>
      </c>
      <c r="G955" s="291">
        <v>8</v>
      </c>
      <c r="H955" s="293">
        <f t="shared" si="754"/>
        <v>0</v>
      </c>
      <c r="I955" s="291" t="s">
        <v>32</v>
      </c>
      <c r="J955" s="369"/>
      <c r="K955" s="372"/>
      <c r="L955" s="28"/>
      <c r="M955" s="28"/>
      <c r="N955" s="28"/>
      <c r="O955" s="75"/>
      <c r="P955" s="373"/>
      <c r="Q955" s="124"/>
      <c r="R955" s="28"/>
      <c r="S955" s="28"/>
      <c r="T955" s="590"/>
    </row>
    <row r="956" hidden="1" spans="1:20">
      <c r="A956" s="288"/>
      <c r="B956" s="288"/>
      <c r="C956" s="321" t="s">
        <v>156</v>
      </c>
      <c r="D956" s="290"/>
      <c r="E956" s="291"/>
      <c r="F956" s="291">
        <v>9.6</v>
      </c>
      <c r="G956" s="291">
        <v>8</v>
      </c>
      <c r="H956" s="293">
        <f t="shared" si="754"/>
        <v>0</v>
      </c>
      <c r="I956" s="291"/>
      <c r="J956" s="369"/>
      <c r="K956" s="859"/>
      <c r="L956" s="860"/>
      <c r="M956" s="860"/>
      <c r="N956" s="860"/>
      <c r="O956" s="534"/>
      <c r="P956" s="861"/>
      <c r="Q956" s="879"/>
      <c r="R956" s="860"/>
      <c r="S956" s="860"/>
      <c r="T956" s="592"/>
    </row>
    <row r="957" hidden="1" spans="1:20">
      <c r="A957" s="288"/>
      <c r="B957" s="288"/>
      <c r="C957" s="321" t="s">
        <v>157</v>
      </c>
      <c r="D957" s="290"/>
      <c r="E957" s="291"/>
      <c r="F957" s="291">
        <v>1.2</v>
      </c>
      <c r="G957" s="291">
        <v>1.2</v>
      </c>
      <c r="H957" s="293"/>
      <c r="I957" s="291"/>
      <c r="J957" s="369"/>
      <c r="K957" s="859"/>
      <c r="L957" s="860"/>
      <c r="M957" s="860"/>
      <c r="N957" s="860"/>
      <c r="O957" s="534"/>
      <c r="P957" s="861"/>
      <c r="Q957" s="879"/>
      <c r="R957" s="860"/>
      <c r="S957" s="860"/>
      <c r="T957" s="592"/>
    </row>
    <row r="958" hidden="1" spans="1:20">
      <c r="A958" s="288"/>
      <c r="B958" s="288"/>
      <c r="C958" s="321" t="s">
        <v>119</v>
      </c>
      <c r="D958" s="290"/>
      <c r="E958" s="291"/>
      <c r="F958" s="291">
        <v>2</v>
      </c>
      <c r="G958" s="291">
        <v>2</v>
      </c>
      <c r="H958" s="293"/>
      <c r="I958" s="291"/>
      <c r="J958" s="369"/>
      <c r="K958" s="859"/>
      <c r="L958" s="860"/>
      <c r="M958" s="860"/>
      <c r="N958" s="860"/>
      <c r="O958" s="534"/>
      <c r="P958" s="861"/>
      <c r="Q958" s="879"/>
      <c r="R958" s="860"/>
      <c r="S958" s="860"/>
      <c r="T958" s="592"/>
    </row>
    <row r="959" hidden="1" spans="1:20">
      <c r="A959" s="288"/>
      <c r="B959" s="288"/>
      <c r="C959" s="321" t="s">
        <v>24</v>
      </c>
      <c r="D959" s="290"/>
      <c r="E959" s="291"/>
      <c r="F959" s="291">
        <v>4</v>
      </c>
      <c r="G959" s="291">
        <v>4</v>
      </c>
      <c r="H959" s="293">
        <f t="shared" ref="H959:H960" si="755">F959*$E$38/1000</f>
        <v>0</v>
      </c>
      <c r="I959" s="291"/>
      <c r="J959" s="369"/>
      <c r="K959" s="859"/>
      <c r="L959" s="860"/>
      <c r="M959" s="860"/>
      <c r="N959" s="860"/>
      <c r="O959" s="534"/>
      <c r="P959" s="861"/>
      <c r="Q959" s="879"/>
      <c r="R959" s="860"/>
      <c r="S959" s="860"/>
      <c r="T959" s="592"/>
    </row>
    <row r="960" hidden="1" spans="1:20">
      <c r="A960" s="288"/>
      <c r="B960" s="288"/>
      <c r="C960" s="321" t="s">
        <v>187</v>
      </c>
      <c r="D960" s="290"/>
      <c r="E960" s="291"/>
      <c r="F960" s="291">
        <v>160</v>
      </c>
      <c r="G960" s="291">
        <v>160</v>
      </c>
      <c r="H960" s="293">
        <f t="shared" si="755"/>
        <v>0</v>
      </c>
      <c r="I960" s="291"/>
      <c r="J960" s="369"/>
      <c r="K960" s="859"/>
      <c r="L960" s="860"/>
      <c r="M960" s="860"/>
      <c r="N960" s="860"/>
      <c r="O960" s="534"/>
      <c r="P960" s="861"/>
      <c r="Q960" s="879"/>
      <c r="R960" s="860"/>
      <c r="S960" s="860"/>
      <c r="T960" s="592"/>
    </row>
    <row r="961" hidden="1" spans="1:20">
      <c r="A961" s="288"/>
      <c r="B961" s="288"/>
      <c r="C961" s="321" t="s">
        <v>109</v>
      </c>
      <c r="D961" s="325"/>
      <c r="E961" s="326"/>
      <c r="F961" s="291">
        <v>21.6</v>
      </c>
      <c r="G961" s="291">
        <v>16.1</v>
      </c>
      <c r="H961" s="293"/>
      <c r="I961" s="291"/>
      <c r="J961" s="369"/>
      <c r="K961" s="859"/>
      <c r="L961" s="860"/>
      <c r="M961" s="860"/>
      <c r="N961" s="860"/>
      <c r="O961" s="534"/>
      <c r="P961" s="861"/>
      <c r="Q961" s="879"/>
      <c r="R961" s="860"/>
      <c r="S961" s="860"/>
      <c r="T961" s="592"/>
    </row>
    <row r="962" hidden="1" spans="1:20">
      <c r="A962" s="288"/>
      <c r="B962" s="288"/>
      <c r="C962" s="321" t="s">
        <v>110</v>
      </c>
      <c r="D962" s="290"/>
      <c r="E962" s="291"/>
      <c r="F962" s="291">
        <v>4</v>
      </c>
      <c r="G962" s="291">
        <v>4</v>
      </c>
      <c r="H962" s="293"/>
      <c r="I962" s="291"/>
      <c r="J962" s="369"/>
      <c r="K962" s="859"/>
      <c r="L962" s="860"/>
      <c r="M962" s="860"/>
      <c r="N962" s="860"/>
      <c r="O962" s="534"/>
      <c r="P962" s="861"/>
      <c r="Q962" s="879"/>
      <c r="R962" s="860"/>
      <c r="S962" s="860"/>
      <c r="T962" s="592"/>
    </row>
    <row r="963" spans="1:20">
      <c r="A963" s="287" t="s">
        <v>212</v>
      </c>
      <c r="B963" s="287"/>
      <c r="C963" s="324" t="s">
        <v>213</v>
      </c>
      <c r="D963" s="295" t="s">
        <v>214</v>
      </c>
      <c r="E963" s="291">
        <f>E954</f>
        <v>0</v>
      </c>
      <c r="F963" s="292"/>
      <c r="G963" s="291"/>
      <c r="H963" s="293">
        <f t="shared" ref="H963" si="756">F963*$E$27/1000</f>
        <v>0</v>
      </c>
      <c r="I963" s="291"/>
      <c r="J963" s="369" t="s">
        <v>214</v>
      </c>
      <c r="K963" s="370">
        <v>18.5</v>
      </c>
      <c r="L963" s="25">
        <v>24.5</v>
      </c>
      <c r="M963" s="25">
        <v>12.3</v>
      </c>
      <c r="N963" s="25">
        <v>256</v>
      </c>
      <c r="O963" s="65">
        <v>37.56</v>
      </c>
      <c r="P963" s="371">
        <f>K963</f>
        <v>18.5</v>
      </c>
      <c r="Q963" s="371">
        <f t="shared" ref="Q963" si="757">L963</f>
        <v>24.5</v>
      </c>
      <c r="R963" s="371">
        <f t="shared" ref="R963" si="758">M963</f>
        <v>12.3</v>
      </c>
      <c r="S963" s="371">
        <v>256</v>
      </c>
      <c r="T963" s="371">
        <f t="shared" ref="T963" si="759">O963</f>
        <v>37.56</v>
      </c>
    </row>
    <row r="964" spans="1:20">
      <c r="A964" s="288" t="s">
        <v>76</v>
      </c>
      <c r="B964" s="288"/>
      <c r="C964" s="324" t="s">
        <v>77</v>
      </c>
      <c r="D964" s="290">
        <v>150</v>
      </c>
      <c r="E964" s="291">
        <f>E962</f>
        <v>0</v>
      </c>
      <c r="F964" s="292"/>
      <c r="G964" s="291"/>
      <c r="H964" s="293" t="e">
        <f>F964*#REF!/1000</f>
        <v>#REF!</v>
      </c>
      <c r="I964" s="291"/>
      <c r="J964" s="369">
        <v>180</v>
      </c>
      <c r="K964" s="372">
        <v>6.15</v>
      </c>
      <c r="L964" s="28">
        <v>5.55</v>
      </c>
      <c r="M964" s="28">
        <v>24</v>
      </c>
      <c r="N964" s="28">
        <v>167</v>
      </c>
      <c r="O964" s="75">
        <v>20.62</v>
      </c>
      <c r="P964" s="548">
        <f>K964*1.6</f>
        <v>9.84</v>
      </c>
      <c r="Q964" s="600">
        <f t="shared" ref="Q964" si="760">L964*1.6</f>
        <v>8.88</v>
      </c>
      <c r="R964" s="601">
        <f t="shared" ref="R964" si="761">M964*1.6</f>
        <v>38.4</v>
      </c>
      <c r="S964" s="601">
        <f t="shared" ref="S964" si="762">N964*1.6</f>
        <v>267.2</v>
      </c>
      <c r="T964" s="604">
        <f t="shared" ref="T964" si="763">O964*1.6</f>
        <v>32.992</v>
      </c>
    </row>
    <row r="965" hidden="1" spans="1:20">
      <c r="A965" s="288" t="s">
        <v>78</v>
      </c>
      <c r="B965" s="288"/>
      <c r="C965" s="321" t="s">
        <v>57</v>
      </c>
      <c r="D965" s="290"/>
      <c r="E965" s="291"/>
      <c r="F965" s="291">
        <v>199.9</v>
      </c>
      <c r="G965" s="291">
        <v>150</v>
      </c>
      <c r="H965" s="293">
        <f>F965*$E$55/1000</f>
        <v>0</v>
      </c>
      <c r="I965" s="291"/>
      <c r="J965" s="369"/>
      <c r="K965" s="372"/>
      <c r="L965" s="28"/>
      <c r="M965" s="28"/>
      <c r="N965" s="28"/>
      <c r="O965" s="75"/>
      <c r="P965" s="373"/>
      <c r="Q965" s="124"/>
      <c r="R965" s="28"/>
      <c r="S965" s="28"/>
      <c r="T965" s="590"/>
    </row>
    <row r="966" hidden="1" spans="1:20">
      <c r="A966" s="288"/>
      <c r="B966" s="288"/>
      <c r="C966" s="321" t="s">
        <v>79</v>
      </c>
      <c r="D966" s="290"/>
      <c r="E966" s="291"/>
      <c r="F966" s="291">
        <v>4.5</v>
      </c>
      <c r="G966" s="291">
        <v>4.5</v>
      </c>
      <c r="H966" s="293">
        <f>F966*$E$55/1000</f>
        <v>0</v>
      </c>
      <c r="I966" s="291">
        <f>D964*E964/1000</f>
        <v>0</v>
      </c>
      <c r="J966" s="369"/>
      <c r="K966" s="372"/>
      <c r="L966" s="28"/>
      <c r="M966" s="28"/>
      <c r="N966" s="28"/>
      <c r="O966" s="75"/>
      <c r="P966" s="373"/>
      <c r="Q966" s="124"/>
      <c r="R966" s="28"/>
      <c r="S966" s="28"/>
      <c r="T966" s="590"/>
    </row>
    <row r="967" spans="1:20">
      <c r="A967" s="288" t="s">
        <v>123</v>
      </c>
      <c r="B967" s="288"/>
      <c r="C967" s="849" t="s">
        <v>81</v>
      </c>
      <c r="D967" s="290">
        <v>200</v>
      </c>
      <c r="E967" s="291">
        <f>E966</f>
        <v>0</v>
      </c>
      <c r="F967" s="292">
        <v>200</v>
      </c>
      <c r="G967" s="291"/>
      <c r="H967" s="291" t="e">
        <f>F967*#REF!/1000</f>
        <v>#REF!</v>
      </c>
      <c r="I967" s="291"/>
      <c r="J967" s="369">
        <v>200</v>
      </c>
      <c r="K967" s="372">
        <v>1.35</v>
      </c>
      <c r="L967" s="28">
        <v>0.3</v>
      </c>
      <c r="M967" s="161">
        <v>29.6</v>
      </c>
      <c r="N967" s="148">
        <v>105.34</v>
      </c>
      <c r="O967" s="375">
        <v>40</v>
      </c>
      <c r="P967" s="862">
        <f>K967</f>
        <v>1.35</v>
      </c>
      <c r="Q967" s="148">
        <f t="shared" ref="Q967" si="764">L967</f>
        <v>0.3</v>
      </c>
      <c r="R967" s="148">
        <f t="shared" ref="R967" si="765">M967</f>
        <v>29.6</v>
      </c>
      <c r="S967" s="28">
        <f t="shared" ref="S967" si="766">N967</f>
        <v>105.34</v>
      </c>
      <c r="T967" s="590">
        <v>40</v>
      </c>
    </row>
    <row r="968" spans="1:20">
      <c r="A968" s="287" t="s">
        <v>42</v>
      </c>
      <c r="B968" s="287"/>
      <c r="C968" s="324" t="s">
        <v>84</v>
      </c>
      <c r="D968" s="295">
        <v>40</v>
      </c>
      <c r="E968" s="291"/>
      <c r="F968" s="292">
        <v>50</v>
      </c>
      <c r="G968" s="291">
        <v>50</v>
      </c>
      <c r="H968" s="293" t="e">
        <f t="shared" ref="H968:H969" si="767">F968*$E$5/1000</f>
        <v>#REF!</v>
      </c>
      <c r="I968" s="291"/>
      <c r="J968" s="369">
        <v>60</v>
      </c>
      <c r="K968" s="370">
        <v>2.8</v>
      </c>
      <c r="L968" s="25">
        <v>0.51</v>
      </c>
      <c r="M968" s="161">
        <v>6.5</v>
      </c>
      <c r="N968" s="161">
        <v>90</v>
      </c>
      <c r="O968" s="378">
        <v>0</v>
      </c>
      <c r="P968" s="863">
        <f>K968*1.6</f>
        <v>4.48</v>
      </c>
      <c r="Q968" s="880">
        <f t="shared" ref="Q968:Q969" si="768">L968*1.6</f>
        <v>0.816</v>
      </c>
      <c r="R968" s="881">
        <f t="shared" ref="R968:R969" si="769">M968*1.6</f>
        <v>10.4</v>
      </c>
      <c r="S968" s="601">
        <f t="shared" ref="S968:S969" si="770">N968*1.6</f>
        <v>144</v>
      </c>
      <c r="T968" s="604">
        <f t="shared" ref="T968:T969" si="771">O968*1.6</f>
        <v>0</v>
      </c>
    </row>
    <row r="969" ht="15.75" spans="1:20">
      <c r="A969" s="300" t="s">
        <v>42</v>
      </c>
      <c r="B969" s="300"/>
      <c r="C969" s="330" t="s">
        <v>37</v>
      </c>
      <c r="D969" s="331">
        <v>20</v>
      </c>
      <c r="E969" s="332"/>
      <c r="F969" s="303">
        <v>50</v>
      </c>
      <c r="G969" s="332">
        <v>50</v>
      </c>
      <c r="H969" s="333" t="e">
        <f t="shared" si="767"/>
        <v>#REF!</v>
      </c>
      <c r="I969" s="414"/>
      <c r="J969" s="415">
        <v>30</v>
      </c>
      <c r="K969" s="388">
        <v>4.1</v>
      </c>
      <c r="L969" s="389">
        <v>0.7</v>
      </c>
      <c r="M969" s="554">
        <v>4.6</v>
      </c>
      <c r="N969" s="554">
        <v>97.5</v>
      </c>
      <c r="O969" s="555">
        <v>0</v>
      </c>
      <c r="P969" s="864">
        <f>K969*1.6</f>
        <v>6.56</v>
      </c>
      <c r="Q969" s="882">
        <f t="shared" si="768"/>
        <v>1.12</v>
      </c>
      <c r="R969" s="883">
        <f t="shared" si="769"/>
        <v>7.36</v>
      </c>
      <c r="S969" s="884">
        <f t="shared" si="770"/>
        <v>156</v>
      </c>
      <c r="T969" s="885">
        <f t="shared" si="771"/>
        <v>0</v>
      </c>
    </row>
    <row r="970" ht="15.75" spans="1:20">
      <c r="A970" s="342"/>
      <c r="B970" s="850"/>
      <c r="C970" s="845" t="s">
        <v>47</v>
      </c>
      <c r="D970" s="643"/>
      <c r="E970" s="308"/>
      <c r="F970" s="307"/>
      <c r="G970" s="308"/>
      <c r="H970" s="308"/>
      <c r="I970" s="308"/>
      <c r="J970" s="539"/>
      <c r="K970" s="865">
        <f>SUM(K949:K969)</f>
        <v>36.22</v>
      </c>
      <c r="L970" s="865">
        <f t="shared" ref="L970:T970" si="772">SUM(L949:L969)</f>
        <v>34.1</v>
      </c>
      <c r="M970" s="689">
        <f t="shared" si="772"/>
        <v>86.12</v>
      </c>
      <c r="N970" s="689">
        <f t="shared" si="772"/>
        <v>944.84</v>
      </c>
      <c r="O970" s="690">
        <f t="shared" si="772"/>
        <v>120.69</v>
      </c>
      <c r="P970" s="866">
        <f t="shared" si="772"/>
        <v>45.19</v>
      </c>
      <c r="Q970" s="886">
        <f t="shared" si="772"/>
        <v>38.866</v>
      </c>
      <c r="R970" s="887">
        <f t="shared" si="772"/>
        <v>110.33</v>
      </c>
      <c r="S970" s="888">
        <f t="shared" si="772"/>
        <v>1229.39</v>
      </c>
      <c r="T970" s="889">
        <f t="shared" si="772"/>
        <v>140.4295</v>
      </c>
    </row>
    <row r="971" ht="15.75" spans="1:20">
      <c r="A971" s="342"/>
      <c r="B971" s="850" t="s">
        <v>85</v>
      </c>
      <c r="C971" s="851"/>
      <c r="D971" s="643"/>
      <c r="E971" s="308"/>
      <c r="F971" s="307"/>
      <c r="G971" s="308"/>
      <c r="H971" s="308"/>
      <c r="I971" s="308"/>
      <c r="J971" s="539"/>
      <c r="K971" s="865"/>
      <c r="L971" s="867"/>
      <c r="M971" s="867"/>
      <c r="N971" s="867"/>
      <c r="O971" s="868"/>
      <c r="P971" s="730"/>
      <c r="Q971" s="867"/>
      <c r="R971" s="867"/>
      <c r="S971" s="867"/>
      <c r="T971" s="890"/>
    </row>
    <row r="972" spans="1:20">
      <c r="A972" s="336" t="s">
        <v>168</v>
      </c>
      <c r="B972" s="336"/>
      <c r="C972" s="289" t="s">
        <v>125</v>
      </c>
      <c r="D972" s="297">
        <v>200</v>
      </c>
      <c r="E972" s="291"/>
      <c r="F972" s="292"/>
      <c r="G972" s="291"/>
      <c r="H972" s="293"/>
      <c r="I972" s="568"/>
      <c r="J972" s="569">
        <v>200</v>
      </c>
      <c r="K972" s="370">
        <v>1</v>
      </c>
      <c r="L972" s="25">
        <v>0</v>
      </c>
      <c r="M972" s="25">
        <v>27.4</v>
      </c>
      <c r="N972" s="25">
        <v>112</v>
      </c>
      <c r="O972" s="65">
        <v>2.8</v>
      </c>
      <c r="P972" s="370">
        <v>1</v>
      </c>
      <c r="Q972" s="25">
        <v>0</v>
      </c>
      <c r="R972" s="25">
        <v>27.4</v>
      </c>
      <c r="S972" s="25">
        <v>112</v>
      </c>
      <c r="T972" s="65">
        <v>2.8</v>
      </c>
    </row>
    <row r="973" ht="15.75" spans="1:20">
      <c r="A973" s="287" t="s">
        <v>87</v>
      </c>
      <c r="B973" s="287"/>
      <c r="C973" s="849" t="s">
        <v>215</v>
      </c>
      <c r="D973" s="295">
        <v>40</v>
      </c>
      <c r="E973" s="291"/>
      <c r="F973" s="292">
        <v>20</v>
      </c>
      <c r="G973" s="291"/>
      <c r="H973" s="293"/>
      <c r="I973" s="291"/>
      <c r="J973" s="369">
        <v>40</v>
      </c>
      <c r="K973" s="370">
        <v>1.5</v>
      </c>
      <c r="L973" s="25">
        <v>1.9</v>
      </c>
      <c r="M973" s="161">
        <v>34.8</v>
      </c>
      <c r="N973" s="161">
        <v>140</v>
      </c>
      <c r="O973" s="378"/>
      <c r="P973" s="379">
        <v>1.5</v>
      </c>
      <c r="Q973" s="468">
        <v>1.9</v>
      </c>
      <c r="R973" s="161">
        <v>34.8</v>
      </c>
      <c r="S973" s="25">
        <v>140</v>
      </c>
      <c r="T973" s="465"/>
    </row>
    <row r="974" ht="15.75" spans="1:20">
      <c r="A974" s="342"/>
      <c r="B974" s="758"/>
      <c r="C974" s="845" t="s">
        <v>47</v>
      </c>
      <c r="D974" s="643"/>
      <c r="E974" s="308"/>
      <c r="F974" s="308"/>
      <c r="G974" s="308"/>
      <c r="H974" s="309">
        <f t="shared" ref="H974" si="773">F974*$E$71/1000</f>
        <v>0</v>
      </c>
      <c r="I974" s="308"/>
      <c r="J974" s="539"/>
      <c r="K974" s="865">
        <f>SUM(K972:K973)</f>
        <v>2.5</v>
      </c>
      <c r="L974" s="865">
        <f t="shared" ref="L974:T974" si="774">SUM(L972:L973)</f>
        <v>1.9</v>
      </c>
      <c r="M974" s="689">
        <f t="shared" si="774"/>
        <v>62.2</v>
      </c>
      <c r="N974" s="689">
        <f t="shared" si="774"/>
        <v>252</v>
      </c>
      <c r="O974" s="690">
        <f t="shared" si="774"/>
        <v>2.8</v>
      </c>
      <c r="P974" s="869">
        <f t="shared" si="774"/>
        <v>2.5</v>
      </c>
      <c r="Q974" s="891">
        <f t="shared" si="774"/>
        <v>1.9</v>
      </c>
      <c r="R974" s="892">
        <f t="shared" si="774"/>
        <v>62.2</v>
      </c>
      <c r="S974" s="893">
        <f t="shared" si="774"/>
        <v>252</v>
      </c>
      <c r="T974" s="894">
        <f t="shared" si="774"/>
        <v>2.8</v>
      </c>
    </row>
    <row r="975" ht="15.75" spans="1:20">
      <c r="A975" s="342"/>
      <c r="B975" s="342"/>
      <c r="C975" s="852" t="s">
        <v>331</v>
      </c>
      <c r="D975" s="344"/>
      <c r="E975" s="345"/>
      <c r="F975" s="345"/>
      <c r="G975" s="345"/>
      <c r="H975" s="853"/>
      <c r="I975" s="345"/>
      <c r="J975" s="438"/>
      <c r="K975" s="855">
        <f>K974+K970+K947</f>
        <v>69.52</v>
      </c>
      <c r="L975" s="855">
        <f t="shared" ref="L975:T975" si="775">L974+L970+L947</f>
        <v>64.35</v>
      </c>
      <c r="M975" s="579">
        <f t="shared" si="775"/>
        <v>249.35</v>
      </c>
      <c r="N975" s="579">
        <f t="shared" si="775"/>
        <v>1881.59</v>
      </c>
      <c r="O975" s="870">
        <f t="shared" si="775"/>
        <v>147.61</v>
      </c>
      <c r="P975" s="582">
        <f t="shared" si="775"/>
        <v>88.74</v>
      </c>
      <c r="Q975" s="619">
        <f t="shared" si="775"/>
        <v>76.541</v>
      </c>
      <c r="R975" s="580">
        <f t="shared" si="775"/>
        <v>280.225</v>
      </c>
      <c r="S975" s="895">
        <f t="shared" si="775"/>
        <v>2264.515</v>
      </c>
      <c r="T975" s="896">
        <f t="shared" si="775"/>
        <v>167.4195</v>
      </c>
    </row>
    <row r="976" ht="18.75" spans="1:20">
      <c r="A976" s="645"/>
      <c r="B976" s="645"/>
      <c r="C976" s="646"/>
      <c r="D976" s="647" t="s">
        <v>332</v>
      </c>
      <c r="E976" s="648"/>
      <c r="F976" s="648"/>
      <c r="G976" s="648"/>
      <c r="H976" s="649"/>
      <c r="I976" s="648"/>
      <c r="J976" s="694"/>
      <c r="K976" s="695"/>
      <c r="L976" s="696"/>
      <c r="M976" s="696"/>
      <c r="N976" s="696"/>
      <c r="O976" s="697"/>
      <c r="P976" s="646"/>
      <c r="Q976" s="897"/>
      <c r="R976" s="696"/>
      <c r="S976" s="696"/>
      <c r="T976" s="898"/>
    </row>
    <row r="977" ht="28.5" spans="1:20">
      <c r="A977" s="854" t="s">
        <v>2</v>
      </c>
      <c r="B977" s="523" t="s">
        <v>3</v>
      </c>
      <c r="C977" s="524" t="s">
        <v>4</v>
      </c>
      <c r="D977" s="284" t="s">
        <v>17</v>
      </c>
      <c r="E977" s="525" t="s">
        <v>6</v>
      </c>
      <c r="F977" s="525" t="s">
        <v>7</v>
      </c>
      <c r="G977" s="525" t="s">
        <v>8</v>
      </c>
      <c r="H977" s="650" t="s">
        <v>9</v>
      </c>
      <c r="I977" s="525"/>
      <c r="J977" s="284" t="s">
        <v>17</v>
      </c>
      <c r="K977" s="586" t="s">
        <v>11</v>
      </c>
      <c r="L977" s="15" t="s">
        <v>12</v>
      </c>
      <c r="M977" s="15" t="s">
        <v>13</v>
      </c>
      <c r="N977" s="59" t="s">
        <v>14</v>
      </c>
      <c r="O977" s="60" t="s">
        <v>15</v>
      </c>
      <c r="P977" s="524" t="s">
        <v>11</v>
      </c>
      <c r="Q977" s="624" t="s">
        <v>12</v>
      </c>
      <c r="R977" s="15" t="s">
        <v>13</v>
      </c>
      <c r="S977" s="59" t="s">
        <v>14</v>
      </c>
      <c r="T977" s="625" t="s">
        <v>15</v>
      </c>
    </row>
    <row r="978" spans="1:20">
      <c r="A978" s="288"/>
      <c r="B978" s="526" t="s">
        <v>16</v>
      </c>
      <c r="C978" s="527"/>
      <c r="D978" s="528"/>
      <c r="E978" s="525"/>
      <c r="F978" s="525"/>
      <c r="G978" s="525"/>
      <c r="H978" s="650"/>
      <c r="I978" s="525"/>
      <c r="J978" s="587"/>
      <c r="K978" s="586"/>
      <c r="L978" s="15"/>
      <c r="M978" s="15"/>
      <c r="N978" s="59"/>
      <c r="O978" s="60"/>
      <c r="P978" s="524"/>
      <c r="Q978" s="624"/>
      <c r="R978" s="15"/>
      <c r="S978" s="59"/>
      <c r="T978" s="625"/>
    </row>
    <row r="979" spans="1:20">
      <c r="A979" s="288" t="s">
        <v>91</v>
      </c>
      <c r="B979" s="288"/>
      <c r="C979" s="289" t="s">
        <v>218</v>
      </c>
      <c r="D979" s="290">
        <v>180</v>
      </c>
      <c r="E979" s="291" t="e">
        <f>#REF!</f>
        <v>#REF!</v>
      </c>
      <c r="F979" s="292"/>
      <c r="G979" s="291"/>
      <c r="H979" s="293"/>
      <c r="I979" s="291"/>
      <c r="J979" s="369">
        <v>180</v>
      </c>
      <c r="K979" s="370">
        <v>4.3</v>
      </c>
      <c r="L979" s="25">
        <v>6</v>
      </c>
      <c r="M979" s="25">
        <v>45.7</v>
      </c>
      <c r="N979" s="25">
        <v>286</v>
      </c>
      <c r="O979" s="65">
        <v>0.65</v>
      </c>
      <c r="P979" s="371">
        <f>K979*1.5</f>
        <v>6.45</v>
      </c>
      <c r="Q979" s="591">
        <f t="shared" ref="Q979" si="776">L979*1.5</f>
        <v>9</v>
      </c>
      <c r="R979" s="25">
        <f t="shared" ref="R979" si="777">M979*1.5</f>
        <v>68.55</v>
      </c>
      <c r="S979" s="25">
        <f t="shared" ref="S979" si="778">N979*1.5</f>
        <v>429</v>
      </c>
      <c r="T979" s="465">
        <f t="shared" ref="T979" si="779">O979*1.5</f>
        <v>0.975</v>
      </c>
    </row>
    <row r="980" hidden="1" spans="1:20">
      <c r="A980" s="281"/>
      <c r="B980" s="287"/>
      <c r="C980" s="294" t="s">
        <v>20</v>
      </c>
      <c r="D980" s="290"/>
      <c r="E980" s="291"/>
      <c r="F980" s="291">
        <v>44.4</v>
      </c>
      <c r="G980" s="291">
        <v>44.4</v>
      </c>
      <c r="H980" s="293" t="e">
        <f>F980*$E$5/1000</f>
        <v>#REF!</v>
      </c>
      <c r="I980" s="291"/>
      <c r="J980" s="369"/>
      <c r="K980" s="372"/>
      <c r="L980" s="28"/>
      <c r="M980" s="28"/>
      <c r="N980" s="28"/>
      <c r="O980" s="75"/>
      <c r="P980" s="373"/>
      <c r="Q980" s="124"/>
      <c r="R980" s="28"/>
      <c r="S980" s="28"/>
      <c r="T980" s="590"/>
    </row>
    <row r="981" hidden="1" spans="1:20">
      <c r="A981" s="287" t="s">
        <v>21</v>
      </c>
      <c r="B981" s="287"/>
      <c r="C981" s="294" t="s">
        <v>22</v>
      </c>
      <c r="D981" s="290"/>
      <c r="E981" s="291"/>
      <c r="F981" s="291">
        <v>98.4</v>
      </c>
      <c r="G981" s="291">
        <v>98.4</v>
      </c>
      <c r="H981" s="293" t="e">
        <f>F981*$E$5/1000</f>
        <v>#REF!</v>
      </c>
      <c r="I981" s="291"/>
      <c r="J981" s="369"/>
      <c r="K981" s="372"/>
      <c r="L981" s="28"/>
      <c r="M981" s="28"/>
      <c r="N981" s="28"/>
      <c r="O981" s="75"/>
      <c r="P981" s="373"/>
      <c r="Q981" s="124"/>
      <c r="R981" s="28"/>
      <c r="S981" s="28"/>
      <c r="T981" s="590"/>
    </row>
    <row r="982" hidden="1" spans="1:20">
      <c r="A982" s="288"/>
      <c r="B982" s="288"/>
      <c r="C982" s="294" t="s">
        <v>23</v>
      </c>
      <c r="D982" s="290"/>
      <c r="E982" s="291"/>
      <c r="F982" s="291">
        <v>6</v>
      </c>
      <c r="G982" s="291">
        <v>6</v>
      </c>
      <c r="H982" s="293" t="e">
        <f>F982*$E$5/1000</f>
        <v>#REF!</v>
      </c>
      <c r="I982" s="291"/>
      <c r="J982" s="369"/>
      <c r="K982" s="372"/>
      <c r="L982" s="28"/>
      <c r="M982" s="28"/>
      <c r="N982" s="28"/>
      <c r="O982" s="75"/>
      <c r="P982" s="373"/>
      <c r="Q982" s="124"/>
      <c r="R982" s="28"/>
      <c r="S982" s="28"/>
      <c r="T982" s="590"/>
    </row>
    <row r="983" hidden="1" spans="1:20">
      <c r="A983" s="288"/>
      <c r="B983" s="288"/>
      <c r="C983" s="294" t="s">
        <v>24</v>
      </c>
      <c r="D983" s="290"/>
      <c r="E983" s="291"/>
      <c r="F983" s="291">
        <v>6</v>
      </c>
      <c r="G983" s="291">
        <v>6</v>
      </c>
      <c r="H983" s="293" t="e">
        <f>F983*$E$5/1000</f>
        <v>#REF!</v>
      </c>
      <c r="I983" s="291" t="e">
        <f>D979*E979/1000</f>
        <v>#REF!</v>
      </c>
      <c r="J983" s="369"/>
      <c r="K983" s="372"/>
      <c r="L983" s="28"/>
      <c r="M983" s="28"/>
      <c r="N983" s="28"/>
      <c r="O983" s="75"/>
      <c r="P983" s="373"/>
      <c r="Q983" s="124"/>
      <c r="R983" s="28"/>
      <c r="S983" s="28"/>
      <c r="T983" s="590"/>
    </row>
    <row r="984" hidden="1" spans="1:20">
      <c r="A984" s="288"/>
      <c r="B984" s="288"/>
      <c r="C984" s="294" t="s">
        <v>25</v>
      </c>
      <c r="D984" s="295"/>
      <c r="E984" s="291"/>
      <c r="F984" s="292">
        <v>65.6</v>
      </c>
      <c r="G984" s="292">
        <v>65.6</v>
      </c>
      <c r="H984" s="293" t="e">
        <f>F984*$E$5/1000</f>
        <v>#REF!</v>
      </c>
      <c r="I984" s="291"/>
      <c r="J984" s="369"/>
      <c r="K984" s="372"/>
      <c r="L984" s="28"/>
      <c r="M984" s="28"/>
      <c r="N984" s="28"/>
      <c r="O984" s="75"/>
      <c r="P984" s="373"/>
      <c r="Q984" s="124"/>
      <c r="R984" s="28"/>
      <c r="S984" s="28"/>
      <c r="T984" s="590"/>
    </row>
    <row r="985" spans="1:20">
      <c r="A985" s="287" t="s">
        <v>145</v>
      </c>
      <c r="B985" s="288"/>
      <c r="C985" s="289" t="s">
        <v>146</v>
      </c>
      <c r="D985" s="290">
        <v>200</v>
      </c>
      <c r="E985" s="291" t="e">
        <f>E979</f>
        <v>#REF!</v>
      </c>
      <c r="F985" s="291"/>
      <c r="G985" s="291"/>
      <c r="H985" s="293">
        <f>F985*$E$9/1000</f>
        <v>0</v>
      </c>
      <c r="I985" s="291"/>
      <c r="J985" s="369">
        <v>200</v>
      </c>
      <c r="K985" s="372">
        <v>2.8</v>
      </c>
      <c r="L985" s="148">
        <v>9</v>
      </c>
      <c r="M985" s="148">
        <v>31.7</v>
      </c>
      <c r="N985" s="148">
        <v>120</v>
      </c>
      <c r="O985" s="375">
        <v>0.72</v>
      </c>
      <c r="P985" s="376">
        <f>K985</f>
        <v>2.8</v>
      </c>
      <c r="Q985" s="466">
        <f t="shared" ref="Q985" si="780">L985</f>
        <v>9</v>
      </c>
      <c r="R985" s="374">
        <f t="shared" ref="R985" si="781">M985</f>
        <v>31.7</v>
      </c>
      <c r="S985" s="374">
        <f t="shared" ref="S985" si="782">N985</f>
        <v>120</v>
      </c>
      <c r="T985" s="590">
        <v>0.72</v>
      </c>
    </row>
    <row r="986" hidden="1" spans="1:20">
      <c r="A986" s="288" t="s">
        <v>219</v>
      </c>
      <c r="B986" s="288"/>
      <c r="C986" s="294" t="s">
        <v>220</v>
      </c>
      <c r="D986" s="295"/>
      <c r="E986" s="291"/>
      <c r="F986" s="291">
        <v>2</v>
      </c>
      <c r="G986" s="291">
        <v>2</v>
      </c>
      <c r="H986" s="291">
        <f>F986*$E$14/1000</f>
        <v>0</v>
      </c>
      <c r="I986" s="291"/>
      <c r="J986" s="369"/>
      <c r="K986" s="372"/>
      <c r="L986" s="148"/>
      <c r="M986" s="148"/>
      <c r="N986" s="148"/>
      <c r="O986" s="375"/>
      <c r="P986" s="376"/>
      <c r="Q986" s="466"/>
      <c r="R986" s="148"/>
      <c r="S986" s="148"/>
      <c r="T986" s="590"/>
    </row>
    <row r="987" hidden="1" spans="1:20">
      <c r="A987" s="288" t="s">
        <v>115</v>
      </c>
      <c r="B987" s="288"/>
      <c r="C987" s="294" t="s">
        <v>25</v>
      </c>
      <c r="D987" s="295"/>
      <c r="E987" s="291"/>
      <c r="F987" s="291">
        <v>216</v>
      </c>
      <c r="G987" s="291">
        <v>216</v>
      </c>
      <c r="H987" s="291">
        <f t="shared" ref="H987:H988" si="783">F987*$E$14/1000</f>
        <v>0</v>
      </c>
      <c r="I987" s="291" t="s">
        <v>221</v>
      </c>
      <c r="J987" s="369"/>
      <c r="K987" s="372"/>
      <c r="L987" s="148"/>
      <c r="M987" s="148"/>
      <c r="N987" s="148"/>
      <c r="O987" s="375"/>
      <c r="P987" s="376"/>
      <c r="Q987" s="466"/>
      <c r="R987" s="148"/>
      <c r="S987" s="148"/>
      <c r="T987" s="590"/>
    </row>
    <row r="988" hidden="1" spans="1:20">
      <c r="A988" s="288"/>
      <c r="B988" s="288"/>
      <c r="C988" s="294" t="s">
        <v>33</v>
      </c>
      <c r="D988" s="295"/>
      <c r="E988" s="291"/>
      <c r="F988" s="291">
        <v>15</v>
      </c>
      <c r="G988" s="291">
        <v>15</v>
      </c>
      <c r="H988" s="291">
        <f t="shared" si="783"/>
        <v>0</v>
      </c>
      <c r="I988" s="291"/>
      <c r="J988" s="369"/>
      <c r="K988" s="372"/>
      <c r="L988" s="148"/>
      <c r="M988" s="148"/>
      <c r="N988" s="148"/>
      <c r="O988" s="375"/>
      <c r="P988" s="376"/>
      <c r="Q988" s="466"/>
      <c r="R988" s="148"/>
      <c r="S988" s="148"/>
      <c r="T988" s="590"/>
    </row>
    <row r="989" spans="1:20">
      <c r="A989" s="288" t="s">
        <v>142</v>
      </c>
      <c r="B989" s="288"/>
      <c r="C989" s="315" t="s">
        <v>179</v>
      </c>
      <c r="D989" s="733" t="s">
        <v>40</v>
      </c>
      <c r="E989" s="393"/>
      <c r="F989" s="393"/>
      <c r="G989" s="393"/>
      <c r="H989" s="734"/>
      <c r="I989" s="393"/>
      <c r="J989" s="779" t="s">
        <v>40</v>
      </c>
      <c r="K989" s="401">
        <v>1.6</v>
      </c>
      <c r="L989" s="402">
        <v>17.12</v>
      </c>
      <c r="M989" s="412">
        <v>10.52</v>
      </c>
      <c r="N989" s="402">
        <v>202.52</v>
      </c>
      <c r="O989" s="403">
        <v>0</v>
      </c>
      <c r="P989" s="404">
        <v>1.6</v>
      </c>
      <c r="Q989" s="478">
        <v>17.12</v>
      </c>
      <c r="R989" s="412">
        <v>10.52</v>
      </c>
      <c r="S989" s="402">
        <v>202.52</v>
      </c>
      <c r="T989" s="479">
        <v>0</v>
      </c>
    </row>
    <row r="990" hidden="1" spans="1:20">
      <c r="A990" s="288" t="s">
        <v>222</v>
      </c>
      <c r="B990" s="288"/>
      <c r="C990" s="294" t="s">
        <v>100</v>
      </c>
      <c r="D990" s="290"/>
      <c r="E990" s="291"/>
      <c r="F990" s="291">
        <v>21</v>
      </c>
      <c r="G990" s="291">
        <v>20</v>
      </c>
      <c r="H990" s="293">
        <f>F990*$E$23/1000</f>
        <v>0</v>
      </c>
      <c r="I990" s="291"/>
      <c r="J990" s="369"/>
      <c r="K990" s="372"/>
      <c r="L990" s="148"/>
      <c r="M990" s="148"/>
      <c r="N990" s="148"/>
      <c r="O990" s="375"/>
      <c r="P990" s="379">
        <f t="shared" ref="P990:P993" si="784">K990*1.3</f>
        <v>0</v>
      </c>
      <c r="Q990" s="468">
        <f t="shared" ref="Q990:Q993" si="785">L990*1.3</f>
        <v>0</v>
      </c>
      <c r="R990" s="161">
        <f t="shared" ref="R990:R993" si="786">M990*1.3</f>
        <v>0</v>
      </c>
      <c r="S990" s="161">
        <f t="shared" ref="S990:S993" si="787">N990*1.3</f>
        <v>0</v>
      </c>
      <c r="T990" s="465">
        <f t="shared" ref="T990:T993" si="788">O990*1.3</f>
        <v>0</v>
      </c>
    </row>
    <row r="991" hidden="1" spans="1:20">
      <c r="A991" s="288"/>
      <c r="B991" s="288"/>
      <c r="C991" s="294" t="s">
        <v>24</v>
      </c>
      <c r="D991" s="290"/>
      <c r="E991" s="291"/>
      <c r="F991" s="291">
        <v>10</v>
      </c>
      <c r="G991" s="291">
        <v>10</v>
      </c>
      <c r="H991" s="293">
        <f>F991*$E$23/1000</f>
        <v>0</v>
      </c>
      <c r="I991" s="291"/>
      <c r="J991" s="369"/>
      <c r="K991" s="684"/>
      <c r="L991" s="871"/>
      <c r="M991" s="871"/>
      <c r="N991" s="871"/>
      <c r="O991" s="872"/>
      <c r="P991" s="379">
        <f t="shared" si="784"/>
        <v>0</v>
      </c>
      <c r="Q991" s="468">
        <f t="shared" si="785"/>
        <v>0</v>
      </c>
      <c r="R991" s="161">
        <f t="shared" si="786"/>
        <v>0</v>
      </c>
      <c r="S991" s="161">
        <f t="shared" si="787"/>
        <v>0</v>
      </c>
      <c r="T991" s="465">
        <f t="shared" si="788"/>
        <v>0</v>
      </c>
    </row>
    <row r="992" hidden="1" spans="1:20">
      <c r="A992" s="288"/>
      <c r="B992" s="288"/>
      <c r="C992" s="294" t="s">
        <v>37</v>
      </c>
      <c r="D992" s="290"/>
      <c r="E992" s="291"/>
      <c r="F992" s="291">
        <v>30</v>
      </c>
      <c r="G992" s="291">
        <v>30</v>
      </c>
      <c r="H992" s="293">
        <f>F992*$E$23/1000</f>
        <v>0</v>
      </c>
      <c r="I992" s="291"/>
      <c r="J992" s="369"/>
      <c r="K992" s="684"/>
      <c r="L992" s="871"/>
      <c r="M992" s="871"/>
      <c r="N992" s="871"/>
      <c r="O992" s="872"/>
      <c r="P992" s="379">
        <f t="shared" si="784"/>
        <v>0</v>
      </c>
      <c r="Q992" s="468">
        <f t="shared" si="785"/>
        <v>0</v>
      </c>
      <c r="R992" s="161">
        <f t="shared" si="786"/>
        <v>0</v>
      </c>
      <c r="S992" s="161">
        <f t="shared" si="787"/>
        <v>0</v>
      </c>
      <c r="T992" s="465">
        <f t="shared" si="788"/>
        <v>0</v>
      </c>
    </row>
    <row r="993" spans="1:20">
      <c r="A993" s="287" t="s">
        <v>42</v>
      </c>
      <c r="B993" s="287"/>
      <c r="C993" s="289" t="s">
        <v>37</v>
      </c>
      <c r="D993" s="295">
        <v>30</v>
      </c>
      <c r="E993" s="291"/>
      <c r="F993" s="292">
        <v>20</v>
      </c>
      <c r="G993" s="291">
        <v>20</v>
      </c>
      <c r="H993" s="293" t="e">
        <f>F993*#REF!/1000</f>
        <v>#REF!</v>
      </c>
      <c r="I993" s="291"/>
      <c r="J993" s="369">
        <v>40</v>
      </c>
      <c r="K993" s="385">
        <v>2</v>
      </c>
      <c r="L993" s="381">
        <v>0.35</v>
      </c>
      <c r="M993" s="381">
        <v>0.33</v>
      </c>
      <c r="N993" s="381">
        <v>48.75</v>
      </c>
      <c r="O993" s="382"/>
      <c r="P993" s="379">
        <f t="shared" si="784"/>
        <v>2.6</v>
      </c>
      <c r="Q993" s="468">
        <f t="shared" si="785"/>
        <v>0.455</v>
      </c>
      <c r="R993" s="161">
        <f t="shared" si="786"/>
        <v>0.429</v>
      </c>
      <c r="S993" s="161">
        <f t="shared" si="787"/>
        <v>63.375</v>
      </c>
      <c r="T993" s="465">
        <f t="shared" si="788"/>
        <v>0</v>
      </c>
    </row>
    <row r="994" ht="15.75" spans="1:20">
      <c r="A994" s="300" t="s">
        <v>43</v>
      </c>
      <c r="B994" s="300"/>
      <c r="C994" s="301" t="s">
        <v>147</v>
      </c>
      <c r="D994" s="302" t="s">
        <v>45</v>
      </c>
      <c r="E994" s="303" t="s">
        <v>46</v>
      </c>
      <c r="F994" s="303" t="s">
        <v>46</v>
      </c>
      <c r="G994" s="303" t="s">
        <v>46</v>
      </c>
      <c r="H994" s="303" t="s">
        <v>46</v>
      </c>
      <c r="I994" s="303" t="s">
        <v>46</v>
      </c>
      <c r="J994" s="387" t="s">
        <v>45</v>
      </c>
      <c r="K994" s="388">
        <v>1.5</v>
      </c>
      <c r="L994" s="554">
        <v>0.5</v>
      </c>
      <c r="M994" s="554">
        <v>21</v>
      </c>
      <c r="N994" s="554">
        <v>95</v>
      </c>
      <c r="O994" s="555">
        <v>10</v>
      </c>
      <c r="P994" s="556">
        <v>1.5</v>
      </c>
      <c r="Q994" s="899">
        <v>0.5</v>
      </c>
      <c r="R994" s="900">
        <v>21</v>
      </c>
      <c r="S994" s="900">
        <v>95</v>
      </c>
      <c r="T994" s="609">
        <v>10</v>
      </c>
    </row>
    <row r="995" ht="15.75" spans="1:20">
      <c r="A995" s="342"/>
      <c r="B995" s="342"/>
      <c r="C995" s="334" t="s">
        <v>47</v>
      </c>
      <c r="D995" s="341"/>
      <c r="E995" s="308"/>
      <c r="F995" s="307"/>
      <c r="G995" s="308"/>
      <c r="H995" s="309"/>
      <c r="I995" s="308"/>
      <c r="J995" s="539"/>
      <c r="K995" s="855">
        <f>K979+K985+K989+K993+K994</f>
        <v>12.2</v>
      </c>
      <c r="L995" s="580">
        <f t="shared" ref="L995:P995" si="789">L979+L985+L989+L993+L994</f>
        <v>32.97</v>
      </c>
      <c r="M995" s="580">
        <f t="shared" si="789"/>
        <v>109.25</v>
      </c>
      <c r="N995" s="580">
        <f t="shared" si="789"/>
        <v>752.27</v>
      </c>
      <c r="O995" s="581">
        <f t="shared" si="789"/>
        <v>11.37</v>
      </c>
      <c r="P995" s="873">
        <f t="shared" si="789"/>
        <v>14.95</v>
      </c>
      <c r="Q995" s="901">
        <f t="shared" ref="Q995:T995" si="790">Q979+Q985+Q989+Q993+Q994</f>
        <v>36.075</v>
      </c>
      <c r="R995" s="902">
        <f t="shared" si="790"/>
        <v>132.199</v>
      </c>
      <c r="S995" s="902">
        <f t="shared" si="790"/>
        <v>909.895</v>
      </c>
      <c r="T995" s="903">
        <f t="shared" si="790"/>
        <v>11.695</v>
      </c>
    </row>
    <row r="996" spans="1:20">
      <c r="A996" s="336"/>
      <c r="B996" s="337" t="s">
        <v>48</v>
      </c>
      <c r="C996" s="513"/>
      <c r="D996" s="316"/>
      <c r="E996" s="317"/>
      <c r="F996" s="318"/>
      <c r="G996" s="317"/>
      <c r="H996" s="319"/>
      <c r="I996" s="317"/>
      <c r="J996" s="396"/>
      <c r="K996" s="679"/>
      <c r="L996" s="680"/>
      <c r="M996" s="680"/>
      <c r="N996" s="680"/>
      <c r="O996" s="858"/>
      <c r="P996" s="685"/>
      <c r="Q996" s="724"/>
      <c r="R996" s="725"/>
      <c r="S996" s="725"/>
      <c r="T996" s="878"/>
    </row>
    <row r="997" spans="1:20">
      <c r="A997" s="287" t="s">
        <v>49</v>
      </c>
      <c r="B997" s="287"/>
      <c r="C997" s="289" t="s">
        <v>223</v>
      </c>
      <c r="D997" s="295">
        <v>80</v>
      </c>
      <c r="E997" s="291"/>
      <c r="F997" s="292"/>
      <c r="G997" s="291"/>
      <c r="H997" s="293" t="e">
        <f t="shared" ref="H997" si="791">F997*$E$5/1000</f>
        <v>#REF!</v>
      </c>
      <c r="I997" s="291"/>
      <c r="J997" s="369">
        <v>100</v>
      </c>
      <c r="K997" s="370">
        <v>0.48</v>
      </c>
      <c r="L997" s="25">
        <v>0.12</v>
      </c>
      <c r="M997" s="25">
        <v>1.56</v>
      </c>
      <c r="N997" s="25">
        <v>48.4</v>
      </c>
      <c r="O997" s="65">
        <v>2.94</v>
      </c>
      <c r="P997" s="548">
        <f>K997*1.6</f>
        <v>0.768</v>
      </c>
      <c r="Q997" s="600">
        <f t="shared" ref="Q997:Q1000" si="792">L997*1.6</f>
        <v>0.192</v>
      </c>
      <c r="R997" s="601">
        <f t="shared" ref="R997:R1000" si="793">M997*1.6</f>
        <v>2.496</v>
      </c>
      <c r="S997" s="601">
        <f t="shared" ref="S997:S1000" si="794">N997*1.6</f>
        <v>77.44</v>
      </c>
      <c r="T997" s="604">
        <f t="shared" ref="T997:T1000" si="795">O997*1.6</f>
        <v>4.704</v>
      </c>
    </row>
    <row r="998" hidden="1" spans="1:20">
      <c r="A998" s="288" t="s">
        <v>224</v>
      </c>
      <c r="B998" s="745"/>
      <c r="C998" s="294" t="s">
        <v>107</v>
      </c>
      <c r="D998" s="295"/>
      <c r="E998" s="291"/>
      <c r="F998" s="292">
        <v>118</v>
      </c>
      <c r="G998" s="291">
        <v>94</v>
      </c>
      <c r="H998" s="293">
        <f>F998*$E$30/1000</f>
        <v>0</v>
      </c>
      <c r="I998" s="291"/>
      <c r="J998" s="369"/>
      <c r="K998" s="372"/>
      <c r="L998" s="28"/>
      <c r="M998" s="28"/>
      <c r="N998" s="28"/>
      <c r="O998" s="75"/>
      <c r="P998" s="548">
        <f t="shared" ref="P998:P1000" si="796">K998*1.6</f>
        <v>0</v>
      </c>
      <c r="Q998" s="600">
        <f t="shared" si="792"/>
        <v>0</v>
      </c>
      <c r="R998" s="601">
        <f t="shared" si="793"/>
        <v>0</v>
      </c>
      <c r="S998" s="601">
        <f t="shared" si="794"/>
        <v>0</v>
      </c>
      <c r="T998" s="604">
        <f t="shared" si="795"/>
        <v>0</v>
      </c>
    </row>
    <row r="999" hidden="1" spans="1:20">
      <c r="A999" s="288"/>
      <c r="B999" s="745"/>
      <c r="C999" s="294" t="s">
        <v>79</v>
      </c>
      <c r="D999" s="295"/>
      <c r="E999" s="291"/>
      <c r="F999" s="291">
        <v>7</v>
      </c>
      <c r="G999" s="291">
        <v>7</v>
      </c>
      <c r="H999" s="293">
        <f t="shared" ref="H999" si="797">F999*$E$30/1000</f>
        <v>0</v>
      </c>
      <c r="I999" s="291"/>
      <c r="J999" s="369"/>
      <c r="K999" s="372"/>
      <c r="L999" s="28"/>
      <c r="M999" s="28"/>
      <c r="N999" s="28"/>
      <c r="O999" s="75"/>
      <c r="P999" s="548">
        <f t="shared" si="796"/>
        <v>0</v>
      </c>
      <c r="Q999" s="600">
        <f t="shared" si="792"/>
        <v>0</v>
      </c>
      <c r="R999" s="601">
        <f t="shared" si="793"/>
        <v>0</v>
      </c>
      <c r="S999" s="601">
        <f t="shared" si="794"/>
        <v>0</v>
      </c>
      <c r="T999" s="604">
        <f t="shared" si="795"/>
        <v>0</v>
      </c>
    </row>
    <row r="1000" spans="1:20">
      <c r="A1000" s="288" t="s">
        <v>225</v>
      </c>
      <c r="B1000" s="288"/>
      <c r="C1000" s="289" t="s">
        <v>226</v>
      </c>
      <c r="D1000" s="290">
        <v>250</v>
      </c>
      <c r="E1000" s="291">
        <v>200</v>
      </c>
      <c r="F1000" s="291">
        <v>200</v>
      </c>
      <c r="G1000" s="291">
        <v>200</v>
      </c>
      <c r="H1000" s="291">
        <v>200</v>
      </c>
      <c r="I1000" s="291">
        <v>200</v>
      </c>
      <c r="J1000" s="369">
        <v>250</v>
      </c>
      <c r="K1000" s="372">
        <v>2.4</v>
      </c>
      <c r="L1000" s="28">
        <v>5.6</v>
      </c>
      <c r="M1000" s="28">
        <v>16.6</v>
      </c>
      <c r="N1000" s="28">
        <v>189</v>
      </c>
      <c r="O1000" s="75">
        <v>16.8</v>
      </c>
      <c r="P1000" s="548">
        <f t="shared" si="796"/>
        <v>3.84</v>
      </c>
      <c r="Q1000" s="600">
        <f t="shared" si="792"/>
        <v>8.96</v>
      </c>
      <c r="R1000" s="601">
        <f t="shared" si="793"/>
        <v>26.56</v>
      </c>
      <c r="S1000" s="601">
        <f t="shared" si="794"/>
        <v>302.4</v>
      </c>
      <c r="T1000" s="604">
        <f t="shared" si="795"/>
        <v>26.88</v>
      </c>
    </row>
    <row r="1001" hidden="1" spans="1:20">
      <c r="A1001" s="288"/>
      <c r="B1001" s="288"/>
      <c r="C1001" s="294" t="s">
        <v>227</v>
      </c>
      <c r="D1001" s="325"/>
      <c r="E1001" s="326"/>
      <c r="F1001" s="291">
        <v>8</v>
      </c>
      <c r="G1001" s="291">
        <v>8</v>
      </c>
      <c r="H1001" s="293">
        <f t="shared" ref="H1001:H1008" si="798">F1001*$E$36/1000</f>
        <v>0</v>
      </c>
      <c r="I1001" s="291"/>
      <c r="J1001" s="369"/>
      <c r="K1001" s="372"/>
      <c r="L1001" s="28"/>
      <c r="M1001" s="28"/>
      <c r="N1001" s="28"/>
      <c r="O1001" s="75"/>
      <c r="P1001" s="373"/>
      <c r="Q1001" s="124"/>
      <c r="R1001" s="28"/>
      <c r="S1001" s="28"/>
      <c r="T1001" s="590"/>
    </row>
    <row r="1002" hidden="1" spans="1:20">
      <c r="A1002" s="288" t="s">
        <v>228</v>
      </c>
      <c r="B1002" s="288"/>
      <c r="C1002" s="635" t="s">
        <v>57</v>
      </c>
      <c r="D1002" s="636"/>
      <c r="E1002" s="291"/>
      <c r="F1002" s="637">
        <v>75</v>
      </c>
      <c r="G1002" s="637">
        <v>60</v>
      </c>
      <c r="H1002" s="293">
        <f t="shared" si="798"/>
        <v>0</v>
      </c>
      <c r="I1002" s="291"/>
      <c r="J1002" s="369"/>
      <c r="K1002" s="372"/>
      <c r="L1002" s="28"/>
      <c r="M1002" s="28"/>
      <c r="N1002" s="28"/>
      <c r="O1002" s="75"/>
      <c r="P1002" s="373"/>
      <c r="Q1002" s="124"/>
      <c r="R1002" s="28"/>
      <c r="S1002" s="28"/>
      <c r="T1002" s="590"/>
    </row>
    <row r="1003" hidden="1" spans="1:20">
      <c r="A1003" s="288"/>
      <c r="B1003" s="288"/>
      <c r="C1003" s="294" t="s">
        <v>137</v>
      </c>
      <c r="D1003" s="290"/>
      <c r="E1003" s="291"/>
      <c r="F1003" s="291">
        <v>10</v>
      </c>
      <c r="G1003" s="291">
        <v>8</v>
      </c>
      <c r="H1003" s="293">
        <f t="shared" si="798"/>
        <v>0</v>
      </c>
      <c r="I1003" s="291">
        <f>D1000*E1000/1000</f>
        <v>50</v>
      </c>
      <c r="J1003" s="369"/>
      <c r="K1003" s="372"/>
      <c r="L1003" s="28"/>
      <c r="M1003" s="28"/>
      <c r="N1003" s="28"/>
      <c r="O1003" s="75"/>
      <c r="P1003" s="373"/>
      <c r="Q1003" s="124"/>
      <c r="R1003" s="28"/>
      <c r="S1003" s="28"/>
      <c r="T1003" s="590"/>
    </row>
    <row r="1004" hidden="1" spans="1:20">
      <c r="A1004" s="288"/>
      <c r="B1004" s="288"/>
      <c r="C1004" s="294" t="s">
        <v>59</v>
      </c>
      <c r="D1004" s="290"/>
      <c r="E1004" s="291"/>
      <c r="F1004" s="291">
        <v>9.6</v>
      </c>
      <c r="G1004" s="291">
        <v>8</v>
      </c>
      <c r="H1004" s="293">
        <f t="shared" si="798"/>
        <v>0</v>
      </c>
      <c r="I1004" s="291" t="s">
        <v>32</v>
      </c>
      <c r="J1004" s="369"/>
      <c r="K1004" s="372"/>
      <c r="L1004" s="28"/>
      <c r="M1004" s="28"/>
      <c r="N1004" s="28"/>
      <c r="O1004" s="75"/>
      <c r="P1004" s="373"/>
      <c r="Q1004" s="124"/>
      <c r="R1004" s="28"/>
      <c r="S1004" s="28"/>
      <c r="T1004" s="590"/>
    </row>
    <row r="1005" hidden="1" spans="1:20">
      <c r="A1005" s="288"/>
      <c r="B1005" s="288"/>
      <c r="C1005" s="294" t="s">
        <v>24</v>
      </c>
      <c r="D1005" s="290"/>
      <c r="E1005" s="291"/>
      <c r="F1005" s="291">
        <v>2</v>
      </c>
      <c r="G1005" s="291">
        <v>2</v>
      </c>
      <c r="H1005" s="293">
        <f t="shared" si="798"/>
        <v>0</v>
      </c>
      <c r="I1005" s="291"/>
      <c r="J1005" s="369"/>
      <c r="K1005" s="859"/>
      <c r="L1005" s="860"/>
      <c r="M1005" s="860"/>
      <c r="N1005" s="860"/>
      <c r="O1005" s="534"/>
      <c r="P1005" s="861"/>
      <c r="Q1005" s="879"/>
      <c r="R1005" s="860"/>
      <c r="S1005" s="860"/>
      <c r="T1005" s="592"/>
    </row>
    <row r="1006" hidden="1" spans="1:20">
      <c r="A1006" s="288"/>
      <c r="B1006" s="288"/>
      <c r="C1006" s="294" t="s">
        <v>114</v>
      </c>
      <c r="D1006" s="290"/>
      <c r="E1006" s="291"/>
      <c r="F1006" s="291">
        <v>19</v>
      </c>
      <c r="G1006" s="291">
        <v>15</v>
      </c>
      <c r="H1006" s="293">
        <f t="shared" si="798"/>
        <v>0</v>
      </c>
      <c r="I1006" s="291"/>
      <c r="J1006" s="369"/>
      <c r="K1006" s="859"/>
      <c r="L1006" s="860"/>
      <c r="M1006" s="860"/>
      <c r="N1006" s="860"/>
      <c r="O1006" s="534"/>
      <c r="P1006" s="861"/>
      <c r="Q1006" s="879"/>
      <c r="R1006" s="860"/>
      <c r="S1006" s="860"/>
      <c r="T1006" s="592"/>
    </row>
    <row r="1007" hidden="1" spans="1:20">
      <c r="A1007" s="288"/>
      <c r="B1007" s="288"/>
      <c r="C1007" s="294" t="s">
        <v>187</v>
      </c>
      <c r="D1007" s="290"/>
      <c r="E1007" s="291"/>
      <c r="F1007" s="291">
        <v>150</v>
      </c>
      <c r="G1007" s="291">
        <v>150</v>
      </c>
      <c r="H1007" s="293">
        <f t="shared" si="798"/>
        <v>0</v>
      </c>
      <c r="I1007" s="291"/>
      <c r="J1007" s="369"/>
      <c r="K1007" s="859"/>
      <c r="L1007" s="860"/>
      <c r="M1007" s="860"/>
      <c r="N1007" s="860"/>
      <c r="O1007" s="534"/>
      <c r="P1007" s="861"/>
      <c r="Q1007" s="879"/>
      <c r="R1007" s="860"/>
      <c r="S1007" s="860"/>
      <c r="T1007" s="592"/>
    </row>
    <row r="1008" spans="1:20">
      <c r="A1008" s="288" t="s">
        <v>229</v>
      </c>
      <c r="B1008" s="288"/>
      <c r="C1008" s="296" t="s">
        <v>230</v>
      </c>
      <c r="D1008" s="904" t="s">
        <v>231</v>
      </c>
      <c r="E1008" s="905">
        <f>E1000</f>
        <v>200</v>
      </c>
      <c r="F1008" s="906"/>
      <c r="G1008" s="905"/>
      <c r="H1008" s="907">
        <f t="shared" si="798"/>
        <v>0</v>
      </c>
      <c r="I1008" s="905"/>
      <c r="J1008" s="926" t="s">
        <v>231</v>
      </c>
      <c r="K1008" s="377">
        <v>11.5</v>
      </c>
      <c r="L1008" s="161">
        <v>11</v>
      </c>
      <c r="M1008" s="161">
        <v>9</v>
      </c>
      <c r="N1008" s="161">
        <v>192.5</v>
      </c>
      <c r="O1008" s="378">
        <v>0.012</v>
      </c>
      <c r="P1008" s="377">
        <v>11.5</v>
      </c>
      <c r="Q1008" s="161">
        <v>11</v>
      </c>
      <c r="R1008" s="161">
        <v>9</v>
      </c>
      <c r="S1008" s="161">
        <v>192.5</v>
      </c>
      <c r="T1008" s="378">
        <v>0.012</v>
      </c>
    </row>
    <row r="1009" hidden="1" spans="1:20">
      <c r="A1009" s="288" t="s">
        <v>232</v>
      </c>
      <c r="B1009" s="288"/>
      <c r="C1009" s="294" t="s">
        <v>233</v>
      </c>
      <c r="D1009" s="325"/>
      <c r="E1009" s="908"/>
      <c r="F1009" s="292">
        <v>96.96</v>
      </c>
      <c r="G1009" s="291">
        <v>92.4</v>
      </c>
      <c r="H1009" s="293" t="e">
        <f>F1009*#REF!/1000</f>
        <v>#REF!</v>
      </c>
      <c r="I1009" s="291"/>
      <c r="J1009" s="369"/>
      <c r="K1009" s="927"/>
      <c r="L1009" s="928" t="s">
        <v>234</v>
      </c>
      <c r="M1009" s="929"/>
      <c r="N1009" s="929"/>
      <c r="O1009" s="929"/>
      <c r="P1009" s="930"/>
      <c r="Q1009" s="959" t="s">
        <v>234</v>
      </c>
      <c r="R1009" s="960"/>
      <c r="S1009" s="960"/>
      <c r="T1009" s="711"/>
    </row>
    <row r="1010" hidden="1" spans="1:20">
      <c r="A1010" s="288"/>
      <c r="B1010" s="288"/>
      <c r="C1010" s="294" t="s">
        <v>107</v>
      </c>
      <c r="D1010" s="290"/>
      <c r="E1010" s="291"/>
      <c r="F1010" s="291">
        <v>22.5</v>
      </c>
      <c r="G1010" s="291">
        <v>18</v>
      </c>
      <c r="H1010" s="293" t="e">
        <f>F1010*#REF!/1000</f>
        <v>#REF!</v>
      </c>
      <c r="I1010" s="291"/>
      <c r="J1010" s="369"/>
      <c r="K1010" s="927"/>
      <c r="L1010" s="931"/>
      <c r="M1010" s="931"/>
      <c r="N1010" s="931"/>
      <c r="O1010" s="932"/>
      <c r="P1010" s="930"/>
      <c r="Q1010" s="961"/>
      <c r="R1010" s="931"/>
      <c r="S1010" s="931"/>
      <c r="T1010" s="713"/>
    </row>
    <row r="1011" hidden="1" spans="1:20">
      <c r="A1011" s="288"/>
      <c r="B1011" s="288"/>
      <c r="C1011" s="294" t="s">
        <v>235</v>
      </c>
      <c r="D1011" s="290"/>
      <c r="E1011" s="291"/>
      <c r="F1011" s="291">
        <v>4</v>
      </c>
      <c r="G1011" s="291">
        <v>3</v>
      </c>
      <c r="H1011" s="293" t="e">
        <f>F1011*#REF!/1000</f>
        <v>#REF!</v>
      </c>
      <c r="I1011" s="291"/>
      <c r="J1011" s="369"/>
      <c r="K1011" s="927"/>
      <c r="L1011" s="931"/>
      <c r="M1011" s="931"/>
      <c r="N1011" s="931"/>
      <c r="O1011" s="932"/>
      <c r="P1011" s="930"/>
      <c r="Q1011" s="961"/>
      <c r="R1011" s="931"/>
      <c r="S1011" s="931"/>
      <c r="T1011" s="713"/>
    </row>
    <row r="1012" hidden="1" spans="1:20">
      <c r="A1012" s="288"/>
      <c r="B1012" s="288"/>
      <c r="C1012" s="294" t="s">
        <v>59</v>
      </c>
      <c r="D1012" s="290"/>
      <c r="E1012" s="291"/>
      <c r="F1012" s="291">
        <v>9.5</v>
      </c>
      <c r="G1012" s="291">
        <v>8</v>
      </c>
      <c r="H1012" s="293" t="e">
        <f>F1012*#REF!/1000</f>
        <v>#REF!</v>
      </c>
      <c r="I1012" s="291"/>
      <c r="J1012" s="369"/>
      <c r="K1012" s="927"/>
      <c r="L1012" s="931"/>
      <c r="M1012" s="931"/>
      <c r="N1012" s="931"/>
      <c r="O1012" s="932"/>
      <c r="P1012" s="930"/>
      <c r="Q1012" s="961"/>
      <c r="R1012" s="931"/>
      <c r="S1012" s="931"/>
      <c r="T1012" s="713"/>
    </row>
    <row r="1013" hidden="1" spans="1:20">
      <c r="A1013" s="288"/>
      <c r="B1013" s="288"/>
      <c r="C1013" s="294" t="s">
        <v>157</v>
      </c>
      <c r="D1013" s="290"/>
      <c r="E1013" s="291"/>
      <c r="F1013" s="291">
        <v>5</v>
      </c>
      <c r="G1013" s="291">
        <v>5</v>
      </c>
      <c r="H1013" s="293" t="e">
        <f>F1013*#REF!/1000</f>
        <v>#REF!</v>
      </c>
      <c r="I1013" s="291"/>
      <c r="J1013" s="369"/>
      <c r="K1013" s="927"/>
      <c r="L1013" s="931"/>
      <c r="M1013" s="931"/>
      <c r="N1013" s="931"/>
      <c r="O1013" s="932"/>
      <c r="P1013" s="930"/>
      <c r="Q1013" s="961"/>
      <c r="R1013" s="931"/>
      <c r="S1013" s="931"/>
      <c r="T1013" s="713"/>
    </row>
    <row r="1014" hidden="1" spans="1:20">
      <c r="A1014" s="288"/>
      <c r="B1014" s="288"/>
      <c r="C1014" s="294" t="s">
        <v>79</v>
      </c>
      <c r="D1014" s="290"/>
      <c r="E1014" s="291"/>
      <c r="F1014" s="291">
        <v>5</v>
      </c>
      <c r="G1014" s="291">
        <v>5</v>
      </c>
      <c r="H1014" s="293" t="e">
        <f>F1014*#REF!/1000</f>
        <v>#REF!</v>
      </c>
      <c r="I1014" s="291"/>
      <c r="J1014" s="369"/>
      <c r="K1014" s="927"/>
      <c r="L1014" s="931"/>
      <c r="M1014" s="931"/>
      <c r="N1014" s="931"/>
      <c r="O1014" s="932"/>
      <c r="P1014" s="930"/>
      <c r="Q1014" s="961"/>
      <c r="R1014" s="931"/>
      <c r="S1014" s="931"/>
      <c r="T1014" s="713"/>
    </row>
    <row r="1015" hidden="1" spans="1:20">
      <c r="A1015" s="288"/>
      <c r="B1015" s="288"/>
      <c r="C1015" s="294" t="s">
        <v>25</v>
      </c>
      <c r="D1015" s="290"/>
      <c r="E1015" s="291"/>
      <c r="F1015" s="291">
        <v>19</v>
      </c>
      <c r="G1015" s="291">
        <v>19</v>
      </c>
      <c r="H1015" s="293" t="e">
        <f>F1015*#REF!/1000</f>
        <v>#REF!</v>
      </c>
      <c r="I1015" s="291"/>
      <c r="J1015" s="369"/>
      <c r="K1015" s="927"/>
      <c r="L1015" s="931"/>
      <c r="M1015" s="931"/>
      <c r="N1015" s="931"/>
      <c r="O1015" s="932"/>
      <c r="P1015" s="930"/>
      <c r="Q1015" s="961"/>
      <c r="R1015" s="931"/>
      <c r="S1015" s="931"/>
      <c r="T1015" s="713"/>
    </row>
    <row r="1016" hidden="1" spans="1:20">
      <c r="A1016" s="288"/>
      <c r="B1016" s="288"/>
      <c r="C1016" s="294" t="s">
        <v>33</v>
      </c>
      <c r="D1016" s="290"/>
      <c r="E1016" s="291"/>
      <c r="F1016" s="291">
        <v>2</v>
      </c>
      <c r="G1016" s="291">
        <v>2</v>
      </c>
      <c r="H1016" s="293" t="e">
        <f>F1016*#REF!/1000</f>
        <v>#REF!</v>
      </c>
      <c r="I1016" s="291"/>
      <c r="J1016" s="369"/>
      <c r="K1016" s="927"/>
      <c r="L1016" s="931"/>
      <c r="M1016" s="931"/>
      <c r="N1016" s="931"/>
      <c r="O1016" s="932"/>
      <c r="P1016" s="930"/>
      <c r="Q1016" s="961"/>
      <c r="R1016" s="931"/>
      <c r="S1016" s="931"/>
      <c r="T1016" s="713"/>
    </row>
    <row r="1017" spans="1:20">
      <c r="A1017" s="287" t="s">
        <v>236</v>
      </c>
      <c r="B1017" s="287"/>
      <c r="C1017" s="315" t="s">
        <v>237</v>
      </c>
      <c r="D1017" s="652">
        <v>150</v>
      </c>
      <c r="E1017" s="393" t="e">
        <f>#REF!</f>
        <v>#REF!</v>
      </c>
      <c r="F1017" s="735"/>
      <c r="G1017" s="393"/>
      <c r="H1017" s="734">
        <f>F1017*$E$38/1000</f>
        <v>0</v>
      </c>
      <c r="I1017" s="393"/>
      <c r="J1017" s="699">
        <v>180</v>
      </c>
      <c r="K1017" s="409">
        <v>3.6</v>
      </c>
      <c r="L1017" s="412">
        <v>9.15</v>
      </c>
      <c r="M1017" s="412">
        <v>28.2</v>
      </c>
      <c r="N1017" s="412">
        <v>160.5</v>
      </c>
      <c r="O1017" s="413">
        <v>0</v>
      </c>
      <c r="P1017" s="933">
        <v>4.8</v>
      </c>
      <c r="Q1017" s="962">
        <f>L1017*1.2</f>
        <v>10.98</v>
      </c>
      <c r="R1017" s="962">
        <f t="shared" ref="R1017" si="799">M1017*1.2</f>
        <v>33.84</v>
      </c>
      <c r="S1017" s="962">
        <f t="shared" ref="S1017" si="800">N1017*1.2</f>
        <v>192.6</v>
      </c>
      <c r="T1017" s="962">
        <f t="shared" ref="T1017" si="801">O1017*1.2</f>
        <v>0</v>
      </c>
    </row>
    <row r="1018" hidden="1" spans="1:20">
      <c r="A1018" s="287" t="s">
        <v>238</v>
      </c>
      <c r="B1018" s="287"/>
      <c r="C1018" s="533" t="s">
        <v>239</v>
      </c>
      <c r="D1018" s="652"/>
      <c r="E1018" s="393"/>
      <c r="F1018" s="735">
        <v>54</v>
      </c>
      <c r="G1018" s="393">
        <v>54</v>
      </c>
      <c r="H1018" s="734" t="e">
        <f>F1018*#REF!/1000</f>
        <v>#REF!</v>
      </c>
      <c r="I1018" s="393"/>
      <c r="J1018" s="699"/>
      <c r="K1018" s="409"/>
      <c r="L1018" s="412"/>
      <c r="M1018" s="412"/>
      <c r="N1018" s="412"/>
      <c r="O1018" s="413"/>
      <c r="P1018" s="410"/>
      <c r="Q1018" s="486"/>
      <c r="R1018" s="412"/>
      <c r="S1018" s="412"/>
      <c r="T1018" s="479"/>
    </row>
    <row r="1019" hidden="1" spans="1:20">
      <c r="A1019" s="287" t="s">
        <v>240</v>
      </c>
      <c r="B1019" s="287"/>
      <c r="C1019" s="533" t="s">
        <v>24</v>
      </c>
      <c r="D1019" s="652"/>
      <c r="E1019" s="393"/>
      <c r="F1019" s="735">
        <v>4.5</v>
      </c>
      <c r="G1019" s="393">
        <v>4.5</v>
      </c>
      <c r="H1019" s="734" t="e">
        <f>F1019*#REF!/1000</f>
        <v>#REF!</v>
      </c>
      <c r="I1019" s="393" t="e">
        <f>D1017*E1017/1000</f>
        <v>#REF!</v>
      </c>
      <c r="J1019" s="699"/>
      <c r="K1019" s="409"/>
      <c r="L1019" s="412"/>
      <c r="M1019" s="412"/>
      <c r="N1019" s="412"/>
      <c r="O1019" s="413"/>
      <c r="P1019" s="410"/>
      <c r="Q1019" s="486"/>
      <c r="R1019" s="412"/>
      <c r="S1019" s="412"/>
      <c r="T1019" s="479"/>
    </row>
    <row r="1020" spans="1:20">
      <c r="A1020" s="288" t="s">
        <v>123</v>
      </c>
      <c r="B1020" s="287"/>
      <c r="C1020" s="315" t="s">
        <v>197</v>
      </c>
      <c r="D1020" s="753">
        <v>200</v>
      </c>
      <c r="E1020" s="393">
        <f>E1018</f>
        <v>0</v>
      </c>
      <c r="F1020" s="735">
        <v>200</v>
      </c>
      <c r="G1020" s="393"/>
      <c r="H1020" s="734" t="e">
        <f>#REF!*$E$65/1000</f>
        <v>#REF!</v>
      </c>
      <c r="I1020" s="393"/>
      <c r="J1020" s="699">
        <v>200</v>
      </c>
      <c r="K1020" s="409">
        <v>0.72</v>
      </c>
      <c r="L1020" s="412">
        <v>0</v>
      </c>
      <c r="M1020" s="412">
        <v>25.25</v>
      </c>
      <c r="N1020" s="412">
        <v>85.34</v>
      </c>
      <c r="O1020" s="413">
        <v>40</v>
      </c>
      <c r="P1020" s="410">
        <v>0.72</v>
      </c>
      <c r="Q1020" s="486">
        <v>0</v>
      </c>
      <c r="R1020" s="412">
        <v>25.25</v>
      </c>
      <c r="S1020" s="412">
        <v>85.34</v>
      </c>
      <c r="T1020" s="479">
        <v>40</v>
      </c>
    </row>
    <row r="1021" spans="1:20">
      <c r="A1021" s="287" t="s">
        <v>42</v>
      </c>
      <c r="B1021" s="287"/>
      <c r="C1021" s="315" t="s">
        <v>84</v>
      </c>
      <c r="D1021" s="652">
        <v>40</v>
      </c>
      <c r="E1021" s="393"/>
      <c r="F1021" s="735">
        <v>50</v>
      </c>
      <c r="G1021" s="393">
        <v>50</v>
      </c>
      <c r="H1021" s="734" t="e">
        <f t="shared" ref="H1021:H1022" si="802">F1021*$E$5/1000</f>
        <v>#REF!</v>
      </c>
      <c r="I1021" s="393"/>
      <c r="J1021" s="699">
        <v>60</v>
      </c>
      <c r="K1021" s="409">
        <v>2.8</v>
      </c>
      <c r="L1021" s="412">
        <v>0.51</v>
      </c>
      <c r="M1021" s="412">
        <v>6.5</v>
      </c>
      <c r="N1021" s="412">
        <v>90</v>
      </c>
      <c r="O1021" s="413">
        <v>0</v>
      </c>
      <c r="P1021" s="933">
        <f>K1021*1.6</f>
        <v>4.48</v>
      </c>
      <c r="Q1021" s="962">
        <f t="shared" ref="Q1021:Q1022" si="803">L1021*1.6</f>
        <v>0.816</v>
      </c>
      <c r="R1021" s="963">
        <f t="shared" ref="R1021:R1022" si="804">M1021*1.6</f>
        <v>10.4</v>
      </c>
      <c r="S1021" s="963">
        <f t="shared" ref="S1021:S1022" si="805">N1021*1.6</f>
        <v>144</v>
      </c>
      <c r="T1021" s="830">
        <f t="shared" ref="T1021:T1022" si="806">O1021*1.6</f>
        <v>0</v>
      </c>
    </row>
    <row r="1022" ht="15.75" spans="1:20">
      <c r="A1022" s="300" t="s">
        <v>42</v>
      </c>
      <c r="B1022" s="300"/>
      <c r="C1022" s="629" t="s">
        <v>37</v>
      </c>
      <c r="D1022" s="754">
        <v>20</v>
      </c>
      <c r="E1022" s="755"/>
      <c r="F1022" s="756">
        <v>50</v>
      </c>
      <c r="G1022" s="755">
        <v>50</v>
      </c>
      <c r="H1022" s="757" t="e">
        <f t="shared" si="802"/>
        <v>#REF!</v>
      </c>
      <c r="I1022" s="800"/>
      <c r="J1022" s="801">
        <v>30</v>
      </c>
      <c r="K1022" s="658">
        <v>4.1</v>
      </c>
      <c r="L1022" s="659">
        <v>0.7</v>
      </c>
      <c r="M1022" s="659">
        <v>4.6</v>
      </c>
      <c r="N1022" s="659">
        <v>97.5</v>
      </c>
      <c r="O1022" s="660">
        <v>0</v>
      </c>
      <c r="P1022" s="934">
        <f>K1022*1.6</f>
        <v>6.56</v>
      </c>
      <c r="Q1022" s="964">
        <f t="shared" si="803"/>
        <v>1.12</v>
      </c>
      <c r="R1022" s="965">
        <f t="shared" si="804"/>
        <v>7.36</v>
      </c>
      <c r="S1022" s="965">
        <f t="shared" si="805"/>
        <v>156</v>
      </c>
      <c r="T1022" s="966">
        <f t="shared" si="806"/>
        <v>0</v>
      </c>
    </row>
    <row r="1023" ht="15.75" spans="1:20">
      <c r="A1023" s="305"/>
      <c r="B1023" s="850"/>
      <c r="C1023" s="630" t="s">
        <v>47</v>
      </c>
      <c r="D1023" s="631"/>
      <c r="E1023" s="435"/>
      <c r="F1023" s="737"/>
      <c r="G1023" s="435"/>
      <c r="H1023" s="759"/>
      <c r="I1023" s="935"/>
      <c r="J1023" s="936"/>
      <c r="K1023" s="812">
        <f t="shared" ref="K1023:T1023" si="807">SUM(K997:K1022)</f>
        <v>25.6</v>
      </c>
      <c r="L1023" s="812">
        <f t="shared" si="807"/>
        <v>27.08</v>
      </c>
      <c r="M1023" s="812">
        <f t="shared" si="807"/>
        <v>91.71</v>
      </c>
      <c r="N1023" s="812">
        <f t="shared" si="807"/>
        <v>863.24</v>
      </c>
      <c r="O1023" s="813">
        <f t="shared" si="807"/>
        <v>59.752</v>
      </c>
      <c r="P1023" s="814">
        <f t="shared" si="807"/>
        <v>32.668</v>
      </c>
      <c r="Q1023" s="844">
        <f t="shared" si="807"/>
        <v>33.068</v>
      </c>
      <c r="R1023" s="812">
        <f t="shared" si="807"/>
        <v>114.906</v>
      </c>
      <c r="S1023" s="812">
        <f t="shared" si="807"/>
        <v>1150.28</v>
      </c>
      <c r="T1023" s="814">
        <f t="shared" si="807"/>
        <v>71.596</v>
      </c>
    </row>
    <row r="1024" spans="1:20">
      <c r="A1024" s="314"/>
      <c r="B1024" s="512" t="s">
        <v>85</v>
      </c>
      <c r="C1024" s="909"/>
      <c r="D1024" s="910"/>
      <c r="E1024" s="742"/>
      <c r="F1024" s="743"/>
      <c r="G1024" s="742"/>
      <c r="H1024" s="762"/>
      <c r="I1024" s="937"/>
      <c r="J1024" s="938"/>
      <c r="K1024" s="397"/>
      <c r="L1024" s="398"/>
      <c r="M1024" s="398"/>
      <c r="N1024" s="398"/>
      <c r="O1024" s="399"/>
      <c r="P1024" s="400"/>
      <c r="Q1024" s="967"/>
      <c r="R1024" s="398"/>
      <c r="S1024" s="398"/>
      <c r="T1024" s="968"/>
    </row>
    <row r="1025" spans="1:20">
      <c r="A1025" s="287"/>
      <c r="B1025" s="287"/>
      <c r="C1025" s="315" t="s">
        <v>125</v>
      </c>
      <c r="D1025" s="627">
        <v>200</v>
      </c>
      <c r="E1025" s="393"/>
      <c r="F1025" s="735"/>
      <c r="G1025" s="393"/>
      <c r="H1025" s="734"/>
      <c r="I1025" s="939"/>
      <c r="J1025" s="940">
        <v>200</v>
      </c>
      <c r="K1025" s="401">
        <v>1</v>
      </c>
      <c r="L1025" s="402">
        <v>0</v>
      </c>
      <c r="M1025" s="402">
        <v>27.4</v>
      </c>
      <c r="N1025" s="402">
        <v>112</v>
      </c>
      <c r="O1025" s="403">
        <v>2.8</v>
      </c>
      <c r="P1025" s="401">
        <v>1</v>
      </c>
      <c r="Q1025" s="402">
        <v>0</v>
      </c>
      <c r="R1025" s="402">
        <v>27.4</v>
      </c>
      <c r="S1025" s="402">
        <v>112</v>
      </c>
      <c r="T1025" s="403">
        <v>2.8</v>
      </c>
    </row>
    <row r="1026" ht="15.75" spans="1:20">
      <c r="A1026" s="300"/>
      <c r="B1026" s="300"/>
      <c r="C1026" s="629" t="s">
        <v>241</v>
      </c>
      <c r="D1026" s="754">
        <v>80</v>
      </c>
      <c r="E1026" s="755"/>
      <c r="F1026" s="756"/>
      <c r="G1026" s="755"/>
      <c r="H1026" s="757"/>
      <c r="I1026" s="800"/>
      <c r="J1026" s="941">
        <v>80</v>
      </c>
      <c r="K1026" s="401">
        <v>0.72</v>
      </c>
      <c r="L1026" s="430">
        <v>2.39</v>
      </c>
      <c r="M1026" s="412">
        <v>34.8</v>
      </c>
      <c r="N1026" s="942">
        <v>140</v>
      </c>
      <c r="O1026" s="943">
        <v>0.16</v>
      </c>
      <c r="P1026" s="944">
        <v>4.26</v>
      </c>
      <c r="Q1026" s="969">
        <v>2.39</v>
      </c>
      <c r="R1026" s="412">
        <v>34.8</v>
      </c>
      <c r="S1026" s="430">
        <v>140</v>
      </c>
      <c r="T1026" s="970">
        <v>0.16</v>
      </c>
    </row>
    <row r="1027" ht="15.75" spans="1:20">
      <c r="A1027" s="342"/>
      <c r="B1027" s="342"/>
      <c r="C1027" s="630" t="s">
        <v>47</v>
      </c>
      <c r="D1027" s="736"/>
      <c r="E1027" s="435"/>
      <c r="F1027" s="737"/>
      <c r="G1027" s="435"/>
      <c r="H1027" s="759"/>
      <c r="I1027" s="935"/>
      <c r="J1027" s="936"/>
      <c r="K1027" s="945">
        <f>SUM(K1025:K1026)</f>
        <v>1.72</v>
      </c>
      <c r="L1027" s="945">
        <f t="shared" ref="L1027:T1027" si="808">SUM(L1025:L1026)</f>
        <v>2.39</v>
      </c>
      <c r="M1027" s="946">
        <f t="shared" si="808"/>
        <v>62.2</v>
      </c>
      <c r="N1027" s="946">
        <f t="shared" si="808"/>
        <v>252</v>
      </c>
      <c r="O1027" s="947">
        <f t="shared" si="808"/>
        <v>2.96</v>
      </c>
      <c r="P1027" s="948">
        <f t="shared" si="808"/>
        <v>5.26</v>
      </c>
      <c r="Q1027" s="971">
        <f t="shared" si="808"/>
        <v>2.39</v>
      </c>
      <c r="R1027" s="946">
        <f t="shared" si="808"/>
        <v>62.2</v>
      </c>
      <c r="S1027" s="945">
        <f t="shared" si="808"/>
        <v>252</v>
      </c>
      <c r="T1027" s="972">
        <f t="shared" si="808"/>
        <v>2.96</v>
      </c>
    </row>
    <row r="1028" ht="15.75" spans="1:20">
      <c r="A1028" s="281"/>
      <c r="B1028" s="281"/>
      <c r="C1028" s="806" t="s">
        <v>167</v>
      </c>
      <c r="D1028" s="911">
        <v>3.75</v>
      </c>
      <c r="E1028" s="839" t="e">
        <f>#REF!</f>
        <v>#REF!</v>
      </c>
      <c r="F1028" s="912"/>
      <c r="G1028" s="839"/>
      <c r="H1028" s="913" t="e">
        <f>D1028*E1028/1000</f>
        <v>#REF!</v>
      </c>
      <c r="I1028" s="839"/>
      <c r="J1028" s="949"/>
      <c r="K1028" s="911"/>
      <c r="L1028" s="839"/>
      <c r="M1028" s="950"/>
      <c r="N1028" s="950"/>
      <c r="O1028" s="951"/>
      <c r="P1028" s="952"/>
      <c r="Q1028" s="973"/>
      <c r="R1028" s="950"/>
      <c r="S1028" s="840"/>
      <c r="T1028" s="841"/>
    </row>
    <row r="1029" ht="15.75" spans="1:20">
      <c r="A1029" s="342"/>
      <c r="B1029" s="342"/>
      <c r="C1029" s="914" t="s">
        <v>342</v>
      </c>
      <c r="D1029" s="772"/>
      <c r="E1029" s="773"/>
      <c r="F1029" s="773"/>
      <c r="G1029" s="773"/>
      <c r="H1029" s="774"/>
      <c r="I1029" s="773"/>
      <c r="J1029" s="815"/>
      <c r="K1029" s="663">
        <f t="shared" ref="K1029:T1029" si="809">K1027+K1023+K995</f>
        <v>39.52</v>
      </c>
      <c r="L1029" s="663">
        <f t="shared" si="809"/>
        <v>62.44</v>
      </c>
      <c r="M1029" s="663">
        <f t="shared" si="809"/>
        <v>263.16</v>
      </c>
      <c r="N1029" s="663">
        <f t="shared" si="809"/>
        <v>1867.51</v>
      </c>
      <c r="O1029" s="692">
        <f t="shared" si="809"/>
        <v>74.082</v>
      </c>
      <c r="P1029" s="693">
        <f t="shared" si="809"/>
        <v>52.878</v>
      </c>
      <c r="Q1029" s="731">
        <f t="shared" si="809"/>
        <v>71.533</v>
      </c>
      <c r="R1029" s="663">
        <f t="shared" si="809"/>
        <v>309.305</v>
      </c>
      <c r="S1029" s="663">
        <f t="shared" si="809"/>
        <v>2312.175</v>
      </c>
      <c r="T1029" s="693">
        <f t="shared" si="809"/>
        <v>86.251</v>
      </c>
    </row>
    <row r="1030" ht="18.75" spans="1:20">
      <c r="A1030" s="645"/>
      <c r="B1030" s="645"/>
      <c r="C1030" s="915"/>
      <c r="D1030" s="916" t="s">
        <v>343</v>
      </c>
      <c r="E1030" s="917"/>
      <c r="F1030" s="917"/>
      <c r="G1030" s="917"/>
      <c r="H1030" s="918"/>
      <c r="I1030" s="917"/>
      <c r="J1030" s="953"/>
      <c r="K1030" s="954"/>
      <c r="L1030" s="955"/>
      <c r="M1030" s="955"/>
      <c r="N1030" s="955"/>
      <c r="O1030" s="956"/>
      <c r="P1030" s="957"/>
      <c r="Q1030" s="974"/>
      <c r="R1030" s="975"/>
      <c r="S1030" s="975"/>
      <c r="T1030" s="976"/>
    </row>
    <row r="1031" ht="28.5" spans="1:20">
      <c r="A1031" s="854" t="s">
        <v>2</v>
      </c>
      <c r="B1031" s="523" t="s">
        <v>3</v>
      </c>
      <c r="C1031" s="919" t="s">
        <v>4</v>
      </c>
      <c r="D1031" s="920" t="s">
        <v>17</v>
      </c>
      <c r="E1031" s="122" t="s">
        <v>6</v>
      </c>
      <c r="F1031" s="122" t="s">
        <v>7</v>
      </c>
      <c r="G1031" s="122" t="s">
        <v>8</v>
      </c>
      <c r="H1031" s="122" t="s">
        <v>9</v>
      </c>
      <c r="I1031" s="122"/>
      <c r="J1031" s="920" t="s">
        <v>17</v>
      </c>
      <c r="K1031" s="920" t="s">
        <v>11</v>
      </c>
      <c r="L1031" s="122" t="s">
        <v>12</v>
      </c>
      <c r="M1031" s="122" t="s">
        <v>13</v>
      </c>
      <c r="N1031" s="807" t="s">
        <v>14</v>
      </c>
      <c r="O1031" s="60" t="s">
        <v>15</v>
      </c>
      <c r="P1031" s="919" t="s">
        <v>11</v>
      </c>
      <c r="Q1031" s="977" t="s">
        <v>12</v>
      </c>
      <c r="R1031" s="122" t="s">
        <v>13</v>
      </c>
      <c r="S1031" s="807" t="s">
        <v>14</v>
      </c>
      <c r="T1031" s="625" t="s">
        <v>15</v>
      </c>
    </row>
    <row r="1032" spans="1:20">
      <c r="A1032" s="288"/>
      <c r="B1032" s="921" t="s">
        <v>16</v>
      </c>
      <c r="C1032" s="922"/>
      <c r="D1032" s="923"/>
      <c r="E1032" s="122"/>
      <c r="F1032" s="122"/>
      <c r="G1032" s="122"/>
      <c r="H1032" s="122"/>
      <c r="I1032" s="122"/>
      <c r="J1032" s="625"/>
      <c r="K1032" s="920"/>
      <c r="L1032" s="122"/>
      <c r="M1032" s="122"/>
      <c r="N1032" s="807"/>
      <c r="O1032" s="60"/>
      <c r="P1032" s="919"/>
      <c r="Q1032" s="977"/>
      <c r="R1032" s="122"/>
      <c r="S1032" s="807"/>
      <c r="T1032" s="625"/>
    </row>
    <row r="1033" spans="1:20">
      <c r="A1033" s="287" t="s">
        <v>129</v>
      </c>
      <c r="B1033" s="287"/>
      <c r="C1033" s="529" t="s">
        <v>244</v>
      </c>
      <c r="D1033" s="530" t="s">
        <v>131</v>
      </c>
      <c r="E1033" s="531" t="e">
        <f>#REF!</f>
        <v>#REF!</v>
      </c>
      <c r="F1033" s="532"/>
      <c r="G1033" s="531"/>
      <c r="H1033" s="531"/>
      <c r="I1033" s="531"/>
      <c r="J1033" s="588" t="s">
        <v>131</v>
      </c>
      <c r="K1033" s="410">
        <v>17</v>
      </c>
      <c r="L1033" s="410">
        <v>12.2</v>
      </c>
      <c r="M1033" s="410">
        <v>15.5</v>
      </c>
      <c r="N1033" s="410">
        <v>244</v>
      </c>
      <c r="O1033" s="410">
        <v>1.34</v>
      </c>
      <c r="P1033" s="410">
        <v>17</v>
      </c>
      <c r="Q1033" s="410">
        <v>12.2</v>
      </c>
      <c r="R1033" s="410">
        <v>15.5</v>
      </c>
      <c r="S1033" s="410">
        <v>244</v>
      </c>
      <c r="T1033" s="410">
        <f t="shared" ref="T1033" si="810">O1033</f>
        <v>1.34</v>
      </c>
    </row>
    <row r="1034" hidden="1" spans="1:20">
      <c r="A1034" s="287" t="s">
        <v>132</v>
      </c>
      <c r="B1034" s="287"/>
      <c r="C1034" s="371" t="s">
        <v>133</v>
      </c>
      <c r="D1034" s="290"/>
      <c r="E1034" s="291"/>
      <c r="F1034" s="291">
        <v>106.5</v>
      </c>
      <c r="G1034" s="291">
        <v>105</v>
      </c>
      <c r="H1034" s="291" t="e">
        <f t="shared" ref="H1034:H1039" si="811">$E$5*F1034/1000</f>
        <v>#REF!</v>
      </c>
      <c r="I1034" s="291"/>
      <c r="J1034" s="369"/>
      <c r="K1034" s="370"/>
      <c r="L1034" s="25"/>
      <c r="M1034" s="25"/>
      <c r="N1034" s="25"/>
      <c r="O1034" s="75"/>
      <c r="P1034" s="371"/>
      <c r="Q1034" s="591"/>
      <c r="R1034" s="25"/>
      <c r="S1034" s="25"/>
      <c r="T1034" s="590"/>
    </row>
    <row r="1035" hidden="1" spans="1:20">
      <c r="A1035" s="287"/>
      <c r="B1035" s="287"/>
      <c r="C1035" s="294" t="s">
        <v>24</v>
      </c>
      <c r="D1035" s="290"/>
      <c r="E1035" s="291"/>
      <c r="F1035" s="291">
        <v>3</v>
      </c>
      <c r="G1035" s="291">
        <v>3</v>
      </c>
      <c r="H1035" s="291" t="e">
        <f t="shared" si="811"/>
        <v>#REF!</v>
      </c>
      <c r="I1035" s="291" t="e">
        <f>D1033*E1033/1000</f>
        <v>#VALUE!</v>
      </c>
      <c r="J1035" s="369"/>
      <c r="K1035" s="370"/>
      <c r="L1035" s="25"/>
      <c r="M1035" s="25"/>
      <c r="N1035" s="25"/>
      <c r="O1035" s="75"/>
      <c r="P1035" s="371"/>
      <c r="Q1035" s="591"/>
      <c r="R1035" s="25"/>
      <c r="S1035" s="25"/>
      <c r="T1035" s="590"/>
    </row>
    <row r="1036" hidden="1" spans="1:20">
      <c r="A1036" s="287"/>
      <c r="B1036" s="287"/>
      <c r="C1036" s="371" t="s">
        <v>134</v>
      </c>
      <c r="D1036" s="290"/>
      <c r="E1036" s="291"/>
      <c r="F1036" s="291">
        <v>10.5</v>
      </c>
      <c r="G1036" s="291">
        <v>10.5</v>
      </c>
      <c r="H1036" s="291" t="e">
        <f t="shared" si="811"/>
        <v>#REF!</v>
      </c>
      <c r="I1036" s="291" t="s">
        <v>74</v>
      </c>
      <c r="J1036" s="369"/>
      <c r="K1036" s="370"/>
      <c r="L1036" s="25"/>
      <c r="M1036" s="25"/>
      <c r="N1036" s="25"/>
      <c r="O1036" s="75"/>
      <c r="P1036" s="371"/>
      <c r="Q1036" s="591"/>
      <c r="R1036" s="25"/>
      <c r="S1036" s="25"/>
      <c r="T1036" s="590"/>
    </row>
    <row r="1037" hidden="1" spans="1:20">
      <c r="A1037" s="287"/>
      <c r="B1037" s="287"/>
      <c r="C1037" s="371" t="s">
        <v>33</v>
      </c>
      <c r="D1037" s="290"/>
      <c r="E1037" s="291"/>
      <c r="F1037" s="291">
        <v>7.2</v>
      </c>
      <c r="G1037" s="291">
        <v>7.2</v>
      </c>
      <c r="H1037" s="291" t="e">
        <f t="shared" si="811"/>
        <v>#REF!</v>
      </c>
      <c r="I1037" s="291"/>
      <c r="J1037" s="369"/>
      <c r="K1037" s="370"/>
      <c r="L1037" s="25"/>
      <c r="M1037" s="25"/>
      <c r="N1037" s="25"/>
      <c r="O1037" s="75"/>
      <c r="P1037" s="371"/>
      <c r="Q1037" s="591"/>
      <c r="R1037" s="25"/>
      <c r="S1037" s="25"/>
      <c r="T1037" s="590"/>
    </row>
    <row r="1038" hidden="1" spans="1:20">
      <c r="A1038" s="287"/>
      <c r="B1038" s="287"/>
      <c r="C1038" s="371" t="s">
        <v>135</v>
      </c>
      <c r="D1038" s="290"/>
      <c r="E1038" s="291"/>
      <c r="F1038" s="291">
        <v>15</v>
      </c>
      <c r="G1038" s="291">
        <v>15</v>
      </c>
      <c r="H1038" s="291" t="e">
        <f t="shared" si="811"/>
        <v>#REF!</v>
      </c>
      <c r="I1038" s="291"/>
      <c r="J1038" s="369"/>
      <c r="K1038" s="370"/>
      <c r="L1038" s="25"/>
      <c r="M1038" s="25"/>
      <c r="N1038" s="25"/>
      <c r="O1038" s="75"/>
      <c r="P1038" s="371"/>
      <c r="Q1038" s="591"/>
      <c r="R1038" s="25"/>
      <c r="S1038" s="25"/>
      <c r="T1038" s="590"/>
    </row>
    <row r="1039" hidden="1" spans="1:20">
      <c r="A1039" s="287"/>
      <c r="B1039" s="287"/>
      <c r="C1039" s="371" t="s">
        <v>136</v>
      </c>
      <c r="D1039" s="290"/>
      <c r="E1039" s="291"/>
      <c r="F1039" s="291">
        <v>30</v>
      </c>
      <c r="G1039" s="291">
        <v>30</v>
      </c>
      <c r="H1039" s="291" t="e">
        <f t="shared" si="811"/>
        <v>#REF!</v>
      </c>
      <c r="I1039" s="291"/>
      <c r="J1039" s="369"/>
      <c r="K1039" s="370"/>
      <c r="L1039" s="65"/>
      <c r="M1039" s="123"/>
      <c r="N1039" s="123"/>
      <c r="O1039" s="75"/>
      <c r="P1039" s="371"/>
      <c r="Q1039" s="591"/>
      <c r="R1039" s="25"/>
      <c r="S1039" s="25"/>
      <c r="T1039" s="590"/>
    </row>
    <row r="1040" hidden="1" spans="1:20">
      <c r="A1040" s="287"/>
      <c r="B1040" s="287"/>
      <c r="C1040" s="371" t="s">
        <v>137</v>
      </c>
      <c r="D1040" s="290"/>
      <c r="E1040" s="291"/>
      <c r="F1040" s="291">
        <v>30</v>
      </c>
      <c r="G1040" s="291">
        <v>30</v>
      </c>
      <c r="H1040" s="291" t="e">
        <f>F1040*$E$5/1000</f>
        <v>#REF!</v>
      </c>
      <c r="I1040" s="291"/>
      <c r="J1040" s="369"/>
      <c r="K1040" s="370"/>
      <c r="L1040" s="65"/>
      <c r="M1040" s="123"/>
      <c r="N1040" s="123"/>
      <c r="O1040" s="958"/>
      <c r="P1040" s="371"/>
      <c r="Q1040" s="591"/>
      <c r="R1040" s="25"/>
      <c r="S1040" s="25"/>
      <c r="T1040" s="590"/>
    </row>
    <row r="1041" hidden="1" spans="1:20">
      <c r="A1041" s="287" t="s">
        <v>138</v>
      </c>
      <c r="B1041" s="287"/>
      <c r="C1041" s="538" t="s">
        <v>139</v>
      </c>
      <c r="D1041" s="290">
        <v>22.5</v>
      </c>
      <c r="E1041" s="291"/>
      <c r="F1041" s="291"/>
      <c r="G1041" s="291"/>
      <c r="H1041" s="291"/>
      <c r="I1041" s="291"/>
      <c r="J1041" s="369"/>
      <c r="K1041" s="370"/>
      <c r="L1041" s="25"/>
      <c r="M1041" s="25"/>
      <c r="N1041" s="25"/>
      <c r="O1041" s="123"/>
      <c r="P1041" s="371"/>
      <c r="Q1041" s="591"/>
      <c r="R1041" s="25"/>
      <c r="S1041" s="25"/>
      <c r="T1041" s="465"/>
    </row>
    <row r="1042" hidden="1" spans="1:20">
      <c r="A1042" s="287"/>
      <c r="B1042" s="287"/>
      <c r="C1042" s="294" t="s">
        <v>31</v>
      </c>
      <c r="D1042" s="290"/>
      <c r="E1042" s="291"/>
      <c r="F1042" s="291">
        <v>15</v>
      </c>
      <c r="G1042" s="291">
        <v>15</v>
      </c>
      <c r="H1042" s="291"/>
      <c r="I1042" s="291"/>
      <c r="J1042" s="369"/>
      <c r="K1042" s="370"/>
      <c r="L1042" s="25"/>
      <c r="M1042" s="25"/>
      <c r="N1042" s="25"/>
      <c r="O1042" s="75"/>
      <c r="P1042" s="371"/>
      <c r="Q1042" s="591"/>
      <c r="R1042" s="25"/>
      <c r="S1042" s="25"/>
      <c r="T1042" s="590"/>
    </row>
    <row r="1043" hidden="1" spans="1:20">
      <c r="A1043" s="287"/>
      <c r="B1043" s="287"/>
      <c r="C1043" s="294" t="s">
        <v>24</v>
      </c>
      <c r="D1043" s="290"/>
      <c r="E1043" s="291"/>
      <c r="F1043" s="291">
        <v>1.35</v>
      </c>
      <c r="G1043" s="291">
        <v>1.35</v>
      </c>
      <c r="H1043" s="291"/>
      <c r="I1043" s="291"/>
      <c r="J1043" s="369"/>
      <c r="K1043" s="370"/>
      <c r="L1043" s="25"/>
      <c r="M1043" s="25"/>
      <c r="N1043" s="25"/>
      <c r="O1043" s="75"/>
      <c r="P1043" s="371"/>
      <c r="Q1043" s="591"/>
      <c r="R1043" s="25"/>
      <c r="S1043" s="25"/>
      <c r="T1043" s="590"/>
    </row>
    <row r="1044" hidden="1" spans="1:20">
      <c r="A1044" s="287"/>
      <c r="B1044" s="287"/>
      <c r="C1044" s="371" t="s">
        <v>140</v>
      </c>
      <c r="D1044" s="290"/>
      <c r="E1044" s="291"/>
      <c r="F1044" s="291">
        <v>1.35</v>
      </c>
      <c r="G1044" s="291">
        <v>1.35</v>
      </c>
      <c r="H1044" s="291"/>
      <c r="I1044" s="291"/>
      <c r="J1044" s="369"/>
      <c r="K1044" s="370"/>
      <c r="L1044" s="25"/>
      <c r="M1044" s="25"/>
      <c r="N1044" s="25"/>
      <c r="O1044" s="75"/>
      <c r="P1044" s="371"/>
      <c r="Q1044" s="591"/>
      <c r="R1044" s="25"/>
      <c r="S1044" s="25"/>
      <c r="T1044" s="590"/>
    </row>
    <row r="1045" hidden="1" spans="1:20">
      <c r="A1045" s="287"/>
      <c r="B1045" s="287"/>
      <c r="C1045" s="371" t="s">
        <v>25</v>
      </c>
      <c r="D1045" s="290"/>
      <c r="E1045" s="291"/>
      <c r="F1045" s="291">
        <v>15</v>
      </c>
      <c r="G1045" s="291">
        <v>15</v>
      </c>
      <c r="H1045" s="291"/>
      <c r="I1045" s="291"/>
      <c r="J1045" s="369"/>
      <c r="K1045" s="370"/>
      <c r="L1045" s="25"/>
      <c r="M1045" s="25"/>
      <c r="N1045" s="25"/>
      <c r="O1045" s="75"/>
      <c r="P1045" s="371"/>
      <c r="Q1045" s="591"/>
      <c r="R1045" s="25"/>
      <c r="S1045" s="25"/>
      <c r="T1045" s="590"/>
    </row>
    <row r="1046" hidden="1" spans="1:20">
      <c r="A1046" s="287"/>
      <c r="B1046" s="287"/>
      <c r="C1046" s="371" t="s">
        <v>141</v>
      </c>
      <c r="D1046" s="290"/>
      <c r="E1046" s="291"/>
      <c r="F1046" s="291">
        <v>0.075</v>
      </c>
      <c r="G1046" s="291">
        <v>0.075</v>
      </c>
      <c r="H1046" s="291"/>
      <c r="I1046" s="291"/>
      <c r="J1046" s="369"/>
      <c r="K1046" s="370"/>
      <c r="L1046" s="25"/>
      <c r="M1046" s="25"/>
      <c r="N1046" s="25"/>
      <c r="O1046" s="75"/>
      <c r="P1046" s="371"/>
      <c r="Q1046" s="591"/>
      <c r="R1046" s="25"/>
      <c r="S1046" s="25"/>
      <c r="T1046" s="590"/>
    </row>
    <row r="1047" hidden="1" spans="1:20">
      <c r="A1047" s="287"/>
      <c r="B1047" s="287"/>
      <c r="C1047" s="371" t="s">
        <v>23</v>
      </c>
      <c r="D1047" s="290"/>
      <c r="E1047" s="291"/>
      <c r="F1047" s="291">
        <v>2.4</v>
      </c>
      <c r="G1047" s="291">
        <v>2.4</v>
      </c>
      <c r="H1047" s="291"/>
      <c r="I1047" s="291"/>
      <c r="J1047" s="369"/>
      <c r="K1047" s="370"/>
      <c r="L1047" s="25"/>
      <c r="M1047" s="25"/>
      <c r="N1047" s="25"/>
      <c r="O1047" s="75"/>
      <c r="P1047" s="371"/>
      <c r="Q1047" s="591"/>
      <c r="R1047" s="25"/>
      <c r="S1047" s="25"/>
      <c r="T1047" s="590"/>
    </row>
    <row r="1048" spans="1:20">
      <c r="A1048" s="287" t="s">
        <v>26</v>
      </c>
      <c r="B1048" s="287"/>
      <c r="C1048" s="529" t="s">
        <v>27</v>
      </c>
      <c r="D1048" s="297">
        <v>200</v>
      </c>
      <c r="E1048" s="298">
        <f>E1042</f>
        <v>0</v>
      </c>
      <c r="F1048" s="298"/>
      <c r="G1048" s="298"/>
      <c r="H1048" s="298">
        <f>F1048*$E$9/1000</f>
        <v>0</v>
      </c>
      <c r="I1048" s="298"/>
      <c r="J1048" s="384">
        <v>200</v>
      </c>
      <c r="K1048" s="409">
        <v>0.2</v>
      </c>
      <c r="L1048" s="412">
        <v>0</v>
      </c>
      <c r="M1048" s="412">
        <v>15</v>
      </c>
      <c r="N1048" s="412">
        <v>58</v>
      </c>
      <c r="O1048" s="413">
        <v>0</v>
      </c>
      <c r="P1048" s="410">
        <f>K1048</f>
        <v>0.2</v>
      </c>
      <c r="Q1048" s="486">
        <f t="shared" ref="Q1048" si="812">L1048</f>
        <v>0</v>
      </c>
      <c r="R1048" s="412">
        <f t="shared" ref="R1048" si="813">M1048</f>
        <v>15</v>
      </c>
      <c r="S1048" s="412">
        <f t="shared" ref="S1048" si="814">N1048</f>
        <v>58</v>
      </c>
      <c r="T1048" s="732">
        <f t="shared" ref="T1048" si="815">O1048</f>
        <v>0</v>
      </c>
    </row>
    <row r="1049" hidden="1" spans="1:20">
      <c r="A1049" s="287" t="s">
        <v>143</v>
      </c>
      <c r="B1049" s="287"/>
      <c r="C1049" s="294"/>
      <c r="D1049" s="295"/>
      <c r="E1049" s="291"/>
      <c r="F1049" s="291"/>
      <c r="G1049" s="291"/>
      <c r="H1049" s="291" t="e">
        <f t="shared" ref="H1049" si="816">$E$5*F1049/1000</f>
        <v>#REF!</v>
      </c>
      <c r="I1049" s="291"/>
      <c r="J1049" s="369"/>
      <c r="K1049" s="370"/>
      <c r="L1049" s="25"/>
      <c r="M1049" s="25"/>
      <c r="N1049" s="25"/>
      <c r="O1049" s="75"/>
      <c r="P1049" s="371"/>
      <c r="Q1049" s="591"/>
      <c r="R1049" s="25"/>
      <c r="S1049" s="25"/>
      <c r="T1049" s="590"/>
    </row>
    <row r="1050" spans="1:20">
      <c r="A1050" s="287" t="s">
        <v>34</v>
      </c>
      <c r="B1050" s="287"/>
      <c r="C1050" s="289" t="s">
        <v>35</v>
      </c>
      <c r="D1050" s="295">
        <v>40</v>
      </c>
      <c r="E1050" s="291"/>
      <c r="F1050" s="291"/>
      <c r="G1050" s="291"/>
      <c r="H1050" s="293"/>
      <c r="I1050" s="291"/>
      <c r="J1050" s="369"/>
      <c r="K1050" s="370">
        <v>1.6</v>
      </c>
      <c r="L1050" s="25">
        <v>17.12</v>
      </c>
      <c r="M1050" s="25">
        <v>10.52</v>
      </c>
      <c r="N1050" s="25">
        <v>202.52</v>
      </c>
      <c r="O1050" s="65">
        <v>0</v>
      </c>
      <c r="P1050" s="371">
        <v>1.6</v>
      </c>
      <c r="Q1050" s="591">
        <v>17.12</v>
      </c>
      <c r="R1050" s="25">
        <v>10.52</v>
      </c>
      <c r="S1050" s="25">
        <v>202.52</v>
      </c>
      <c r="T1050" s="465">
        <v>0</v>
      </c>
    </row>
    <row r="1051" hidden="1" spans="1:20">
      <c r="A1051" s="287" t="s">
        <v>36</v>
      </c>
      <c r="B1051" s="287"/>
      <c r="C1051" s="294" t="s">
        <v>24</v>
      </c>
      <c r="D1051" s="295"/>
      <c r="E1051" s="291"/>
      <c r="F1051" s="292">
        <v>20</v>
      </c>
      <c r="G1051" s="291">
        <v>20</v>
      </c>
      <c r="H1051" s="293" t="e">
        <f>F1051*#REF!/1000</f>
        <v>#REF!</v>
      </c>
      <c r="I1051" s="291"/>
      <c r="J1051" s="369"/>
      <c r="K1051" s="385"/>
      <c r="L1051" s="69"/>
      <c r="M1051" s="69"/>
      <c r="N1051" s="69"/>
      <c r="O1051" s="70"/>
      <c r="P1051" s="536"/>
      <c r="Q1051" s="874"/>
      <c r="R1051" s="69"/>
      <c r="S1051" s="69"/>
      <c r="T1051" s="875"/>
    </row>
    <row r="1052" spans="1:20">
      <c r="A1052" s="287" t="s">
        <v>42</v>
      </c>
      <c r="B1052" s="287"/>
      <c r="C1052" s="289" t="s">
        <v>37</v>
      </c>
      <c r="D1052" s="295">
        <v>30</v>
      </c>
      <c r="E1052" s="291"/>
      <c r="F1052" s="292">
        <v>20</v>
      </c>
      <c r="G1052" s="291">
        <v>20</v>
      </c>
      <c r="H1052" s="293" t="e">
        <f>F1052*#REF!/1000</f>
        <v>#REF!</v>
      </c>
      <c r="I1052" s="291"/>
      <c r="J1052" s="369">
        <v>40</v>
      </c>
      <c r="K1052" s="385">
        <v>2</v>
      </c>
      <c r="L1052" s="69">
        <v>0.35</v>
      </c>
      <c r="M1052" s="69">
        <v>0.33</v>
      </c>
      <c r="N1052" s="69">
        <v>48.75</v>
      </c>
      <c r="O1052" s="70"/>
      <c r="P1052" s="371">
        <f>K1052*1.5</f>
        <v>3</v>
      </c>
      <c r="Q1052" s="591">
        <f t="shared" ref="Q1052" si="817">L1052*1.5</f>
        <v>0.525</v>
      </c>
      <c r="R1052" s="25">
        <f t="shared" ref="R1052" si="818">M1052*1.5</f>
        <v>0.495</v>
      </c>
      <c r="S1052" s="25">
        <f t="shared" ref="S1052" si="819">N1052*1.5</f>
        <v>73.125</v>
      </c>
      <c r="T1052" s="465">
        <f t="shared" ref="T1052" si="820">O1052*1.5</f>
        <v>0</v>
      </c>
    </row>
    <row r="1053" spans="1:20">
      <c r="A1053" s="287" t="s">
        <v>38</v>
      </c>
      <c r="B1053" s="287"/>
      <c r="C1053" s="289" t="s">
        <v>98</v>
      </c>
      <c r="D1053" s="295">
        <v>40</v>
      </c>
      <c r="E1053" s="291"/>
      <c r="F1053" s="292">
        <v>40</v>
      </c>
      <c r="G1053" s="291">
        <v>40</v>
      </c>
      <c r="H1053" s="293" t="e">
        <f t="shared" ref="H1053" si="821">F1053*$E$5/1000</f>
        <v>#REF!</v>
      </c>
      <c r="I1053" s="291"/>
      <c r="J1053" s="369">
        <v>40</v>
      </c>
      <c r="K1053" s="370">
        <v>15.2</v>
      </c>
      <c r="L1053" s="69">
        <v>14.6</v>
      </c>
      <c r="M1053" s="69">
        <v>14</v>
      </c>
      <c r="N1053" s="69">
        <v>62.8</v>
      </c>
      <c r="O1053" s="70">
        <v>0.27</v>
      </c>
      <c r="P1053" s="536">
        <f>K1053</f>
        <v>15.2</v>
      </c>
      <c r="Q1053" s="536">
        <f t="shared" ref="Q1053" si="822">L1053</f>
        <v>14.6</v>
      </c>
      <c r="R1053" s="536">
        <f t="shared" ref="R1053" si="823">M1053</f>
        <v>14</v>
      </c>
      <c r="S1053" s="536">
        <f t="shared" ref="S1053" si="824">N1053</f>
        <v>62.8</v>
      </c>
      <c r="T1053" s="536">
        <f t="shared" ref="T1053" si="825">O1053</f>
        <v>0.27</v>
      </c>
    </row>
    <row r="1054" ht="15.75" spans="1:20">
      <c r="A1054" s="300" t="s">
        <v>43</v>
      </c>
      <c r="B1054" s="300"/>
      <c r="C1054" s="301" t="s">
        <v>44</v>
      </c>
      <c r="D1054" s="302" t="s">
        <v>45</v>
      </c>
      <c r="E1054" s="303" t="s">
        <v>46</v>
      </c>
      <c r="F1054" s="303" t="s">
        <v>46</v>
      </c>
      <c r="G1054" s="303" t="s">
        <v>46</v>
      </c>
      <c r="H1054" s="303" t="s">
        <v>46</v>
      </c>
      <c r="I1054" s="303" t="s">
        <v>46</v>
      </c>
      <c r="J1054" s="387" t="s">
        <v>45</v>
      </c>
      <c r="K1054" s="388">
        <v>0.4</v>
      </c>
      <c r="L1054" s="389">
        <v>0.4</v>
      </c>
      <c r="M1054" s="389">
        <v>9.8</v>
      </c>
      <c r="N1054" s="389">
        <v>44</v>
      </c>
      <c r="O1054" s="390">
        <v>22</v>
      </c>
      <c r="P1054" s="674">
        <v>0.4</v>
      </c>
      <c r="Q1054" s="715">
        <v>0.4</v>
      </c>
      <c r="R1054" s="716">
        <v>9.8</v>
      </c>
      <c r="S1054" s="716">
        <v>44</v>
      </c>
      <c r="T1054" s="609">
        <v>22</v>
      </c>
    </row>
    <row r="1055" ht="15.75" spans="1:20">
      <c r="A1055" s="342"/>
      <c r="B1055" s="924"/>
      <c r="C1055" s="334" t="s">
        <v>47</v>
      </c>
      <c r="D1055" s="341"/>
      <c r="E1055" s="308"/>
      <c r="F1055" s="307"/>
      <c r="G1055" s="308"/>
      <c r="H1055" s="309">
        <f>F1055*$E$16/1000</f>
        <v>0</v>
      </c>
      <c r="I1055" s="308"/>
      <c r="J1055" s="539"/>
      <c r="K1055" s="663">
        <f>K1033+K1048+K1052+K1053+K1054</f>
        <v>34.8</v>
      </c>
      <c r="L1055" s="663">
        <f t="shared" ref="L1055:S1055" si="826">L1033+L1048+L1052+L1053+L1054</f>
        <v>27.55</v>
      </c>
      <c r="M1055" s="663">
        <f t="shared" si="826"/>
        <v>54.63</v>
      </c>
      <c r="N1055" s="663">
        <f t="shared" si="826"/>
        <v>457.55</v>
      </c>
      <c r="O1055" s="663">
        <f t="shared" si="826"/>
        <v>23.61</v>
      </c>
      <c r="P1055" s="663">
        <f t="shared" si="826"/>
        <v>35.8</v>
      </c>
      <c r="Q1055" s="663">
        <f t="shared" si="826"/>
        <v>27.725</v>
      </c>
      <c r="R1055" s="663">
        <f t="shared" si="826"/>
        <v>54.795</v>
      </c>
      <c r="S1055" s="663">
        <f t="shared" si="826"/>
        <v>481.925</v>
      </c>
      <c r="T1055" s="979">
        <f>SUM(T1033:T1054)</f>
        <v>23.61</v>
      </c>
    </row>
    <row r="1056" spans="1:20">
      <c r="A1056" s="336"/>
      <c r="B1056" s="925" t="s">
        <v>48</v>
      </c>
      <c r="C1056" s="513"/>
      <c r="D1056" s="316"/>
      <c r="E1056" s="317"/>
      <c r="F1056" s="318"/>
      <c r="G1056" s="317"/>
      <c r="H1056" s="319"/>
      <c r="I1056" s="317"/>
      <c r="J1056" s="396"/>
      <c r="K1056" s="761"/>
      <c r="L1056" s="742"/>
      <c r="M1056" s="742"/>
      <c r="N1056" s="742"/>
      <c r="O1056" s="791"/>
      <c r="P1056" s="792"/>
      <c r="Q1056" s="827"/>
      <c r="R1056" s="828"/>
      <c r="S1056" s="828"/>
      <c r="T1056" s="829"/>
    </row>
    <row r="1057" ht="28.5" spans="1:20">
      <c r="A1057" s="287" t="s">
        <v>49</v>
      </c>
      <c r="B1057" s="287"/>
      <c r="C1057" s="289" t="s">
        <v>245</v>
      </c>
      <c r="D1057" s="295">
        <v>80</v>
      </c>
      <c r="E1057" s="291"/>
      <c r="F1057" s="292"/>
      <c r="G1057" s="291"/>
      <c r="H1057" s="293" t="e">
        <f t="shared" ref="H1057" si="827">F1057*$E$5/1000</f>
        <v>#REF!</v>
      </c>
      <c r="I1057" s="291"/>
      <c r="J1057" s="369">
        <v>100</v>
      </c>
      <c r="K1057" s="401">
        <v>0.48</v>
      </c>
      <c r="L1057" s="402">
        <v>0.12</v>
      </c>
      <c r="M1057" s="402">
        <v>1.56</v>
      </c>
      <c r="N1057" s="402">
        <v>8.4</v>
      </c>
      <c r="O1057" s="403">
        <v>2.94</v>
      </c>
      <c r="P1057" s="404">
        <f>K1057*1.5</f>
        <v>0.72</v>
      </c>
      <c r="Q1057" s="478">
        <f t="shared" ref="Q1057" si="828">L1057*1.5</f>
        <v>0.18</v>
      </c>
      <c r="R1057" s="402">
        <f t="shared" ref="R1057" si="829">M1057*1.5</f>
        <v>2.34</v>
      </c>
      <c r="S1057" s="402">
        <f t="shared" ref="S1057" si="830">N1057*1.5</f>
        <v>12.6</v>
      </c>
      <c r="T1057" s="479">
        <f t="shared" ref="T1057" si="831">O1057*1.5</f>
        <v>4.41</v>
      </c>
    </row>
    <row r="1058" hidden="1" spans="1:20">
      <c r="A1058" s="281"/>
      <c r="B1058" s="288"/>
      <c r="C1058" s="294" t="s">
        <v>151</v>
      </c>
      <c r="D1058" s="290"/>
      <c r="E1058" s="291"/>
      <c r="F1058" s="291">
        <v>37.08</v>
      </c>
      <c r="G1058" s="291">
        <v>36</v>
      </c>
      <c r="H1058" s="291">
        <f t="shared" ref="H1058:H1060" si="832">F1058*$E$26/1000</f>
        <v>0</v>
      </c>
      <c r="I1058" s="291">
        <f>E1057*D1057/1000</f>
        <v>0</v>
      </c>
      <c r="J1058" s="369"/>
      <c r="K1058" s="401"/>
      <c r="L1058" s="402"/>
      <c r="M1058" s="402"/>
      <c r="N1058" s="402"/>
      <c r="O1058" s="403"/>
      <c r="P1058" s="404"/>
      <c r="Q1058" s="478"/>
      <c r="R1058" s="402"/>
      <c r="S1058" s="402"/>
      <c r="T1058" s="479"/>
    </row>
    <row r="1059" hidden="1" spans="1:20">
      <c r="A1059" s="745" t="s">
        <v>30</v>
      </c>
      <c r="B1059" s="288"/>
      <c r="C1059" s="294" t="s">
        <v>59</v>
      </c>
      <c r="D1059" s="290"/>
      <c r="E1059" s="291"/>
      <c r="F1059" s="291">
        <v>14</v>
      </c>
      <c r="G1059" s="291">
        <v>12</v>
      </c>
      <c r="H1059" s="291">
        <f t="shared" si="832"/>
        <v>0</v>
      </c>
      <c r="I1059" s="291" t="s">
        <v>74</v>
      </c>
      <c r="J1059" s="369"/>
      <c r="K1059" s="401"/>
      <c r="L1059" s="402"/>
      <c r="M1059" s="402"/>
      <c r="N1059" s="402"/>
      <c r="O1059" s="403"/>
      <c r="P1059" s="404"/>
      <c r="Q1059" s="478"/>
      <c r="R1059" s="402"/>
      <c r="S1059" s="402"/>
      <c r="T1059" s="479"/>
    </row>
    <row r="1060" hidden="1" spans="1:20">
      <c r="A1060" s="288"/>
      <c r="B1060" s="745"/>
      <c r="C1060" s="294" t="s">
        <v>208</v>
      </c>
      <c r="D1060" s="290"/>
      <c r="E1060" s="291"/>
      <c r="F1060" s="291">
        <v>12</v>
      </c>
      <c r="G1060" s="291">
        <v>12</v>
      </c>
      <c r="H1060" s="291">
        <f t="shared" si="832"/>
        <v>0</v>
      </c>
      <c r="I1060" s="291"/>
      <c r="J1060" s="369"/>
      <c r="K1060" s="401"/>
      <c r="L1060" s="402"/>
      <c r="M1060" s="402"/>
      <c r="N1060" s="402"/>
      <c r="O1060" s="403"/>
      <c r="P1060" s="404"/>
      <c r="Q1060" s="478"/>
      <c r="R1060" s="402"/>
      <c r="S1060" s="402"/>
      <c r="T1060" s="479"/>
    </row>
    <row r="1061" spans="1:20">
      <c r="A1061" s="287" t="s">
        <v>152</v>
      </c>
      <c r="B1061" s="287"/>
      <c r="C1061" s="289" t="s">
        <v>246</v>
      </c>
      <c r="D1061" s="290">
        <v>250</v>
      </c>
      <c r="E1061" s="291">
        <f>E1057</f>
        <v>0</v>
      </c>
      <c r="F1061" s="292"/>
      <c r="G1061" s="291"/>
      <c r="H1061" s="291">
        <f>F1061*$E$24/1000</f>
        <v>0</v>
      </c>
      <c r="I1061" s="291"/>
      <c r="J1061" s="369">
        <v>250</v>
      </c>
      <c r="K1061" s="401">
        <v>1.6</v>
      </c>
      <c r="L1061" s="402">
        <v>3.4</v>
      </c>
      <c r="M1061" s="402">
        <v>8.6</v>
      </c>
      <c r="N1061" s="402">
        <v>172</v>
      </c>
      <c r="O1061" s="403">
        <v>14.8</v>
      </c>
      <c r="P1061" s="404">
        <f>K1061*1.5</f>
        <v>2.4</v>
      </c>
      <c r="Q1061" s="478">
        <f t="shared" ref="Q1061" si="833">L1061*1.5</f>
        <v>5.1</v>
      </c>
      <c r="R1061" s="402">
        <f t="shared" ref="R1061" si="834">M1061*1.5</f>
        <v>12.9</v>
      </c>
      <c r="S1061" s="402">
        <v>268</v>
      </c>
      <c r="T1061" s="479">
        <f t="shared" ref="T1061" si="835">O1061*1.5</f>
        <v>22.2</v>
      </c>
    </row>
    <row r="1062" hidden="1" spans="1:20">
      <c r="A1062" s="287" t="s">
        <v>154</v>
      </c>
      <c r="B1062" s="287"/>
      <c r="C1062" s="635" t="s">
        <v>103</v>
      </c>
      <c r="D1062" s="636"/>
      <c r="E1062" s="291"/>
      <c r="F1062" s="525">
        <v>40</v>
      </c>
      <c r="G1062" s="637">
        <v>32</v>
      </c>
      <c r="H1062" s="511">
        <f t="shared" ref="H1062:H1068" si="836">F1062*$E$29/1000</f>
        <v>0</v>
      </c>
      <c r="I1062" s="291"/>
      <c r="J1062" s="369"/>
      <c r="K1062" s="401"/>
      <c r="L1062" s="402"/>
      <c r="M1062" s="402"/>
      <c r="N1062" s="402"/>
      <c r="O1062" s="403"/>
      <c r="P1062" s="404"/>
      <c r="Q1062" s="478"/>
      <c r="R1062" s="402"/>
      <c r="S1062" s="402"/>
      <c r="T1062" s="479"/>
    </row>
    <row r="1063" hidden="1" spans="1:20">
      <c r="A1063" s="287"/>
      <c r="B1063" s="287"/>
      <c r="C1063" s="294" t="s">
        <v>155</v>
      </c>
      <c r="D1063" s="290"/>
      <c r="E1063" s="291"/>
      <c r="F1063" s="292">
        <v>30</v>
      </c>
      <c r="G1063" s="291">
        <v>24</v>
      </c>
      <c r="H1063" s="511">
        <f t="shared" si="836"/>
        <v>0</v>
      </c>
      <c r="I1063" s="291"/>
      <c r="J1063" s="369"/>
      <c r="K1063" s="401"/>
      <c r="L1063" s="402"/>
      <c r="M1063" s="402"/>
      <c r="N1063" s="402"/>
      <c r="O1063" s="403"/>
      <c r="P1063" s="404"/>
      <c r="Q1063" s="478"/>
      <c r="R1063" s="402"/>
      <c r="S1063" s="402"/>
      <c r="T1063" s="479"/>
    </row>
    <row r="1064" hidden="1" spans="1:20">
      <c r="A1064" s="287"/>
      <c r="B1064" s="287"/>
      <c r="C1064" s="294" t="s">
        <v>137</v>
      </c>
      <c r="D1064" s="290"/>
      <c r="E1064" s="291"/>
      <c r="F1064" s="292">
        <v>10</v>
      </c>
      <c r="G1064" s="291">
        <v>8</v>
      </c>
      <c r="H1064" s="511">
        <f t="shared" si="836"/>
        <v>0</v>
      </c>
      <c r="I1064" s="291"/>
      <c r="J1064" s="369"/>
      <c r="K1064" s="401"/>
      <c r="L1064" s="402"/>
      <c r="M1064" s="402"/>
      <c r="N1064" s="402"/>
      <c r="O1064" s="403"/>
      <c r="P1064" s="404"/>
      <c r="Q1064" s="478"/>
      <c r="R1064" s="402"/>
      <c r="S1064" s="402"/>
      <c r="T1064" s="479"/>
    </row>
    <row r="1065" hidden="1" spans="1:20">
      <c r="A1065" s="287"/>
      <c r="B1065" s="287"/>
      <c r="C1065" s="294" t="s">
        <v>156</v>
      </c>
      <c r="D1065" s="290"/>
      <c r="E1065" s="291"/>
      <c r="F1065" s="292">
        <v>10</v>
      </c>
      <c r="G1065" s="291">
        <v>8</v>
      </c>
      <c r="H1065" s="511">
        <f t="shared" si="836"/>
        <v>0</v>
      </c>
      <c r="I1065" s="291">
        <f>D1061*E1061/1000</f>
        <v>0</v>
      </c>
      <c r="J1065" s="369"/>
      <c r="K1065" s="401"/>
      <c r="L1065" s="402"/>
      <c r="M1065" s="402"/>
      <c r="N1065" s="402"/>
      <c r="O1065" s="403"/>
      <c r="P1065" s="404"/>
      <c r="Q1065" s="478"/>
      <c r="R1065" s="402"/>
      <c r="S1065" s="402"/>
      <c r="T1065" s="479"/>
    </row>
    <row r="1066" hidden="1" spans="1:20">
      <c r="A1066" s="287"/>
      <c r="B1066" s="287"/>
      <c r="C1066" s="294" t="s">
        <v>157</v>
      </c>
      <c r="D1066" s="290"/>
      <c r="E1066" s="291"/>
      <c r="F1066" s="292">
        <v>6</v>
      </c>
      <c r="G1066" s="291">
        <v>6</v>
      </c>
      <c r="H1066" s="511">
        <f t="shared" si="836"/>
        <v>0</v>
      </c>
      <c r="I1066" s="291" t="s">
        <v>32</v>
      </c>
      <c r="J1066" s="369"/>
      <c r="K1066" s="405"/>
      <c r="L1066" s="406"/>
      <c r="M1066" s="406"/>
      <c r="N1066" s="406"/>
      <c r="O1066" s="407"/>
      <c r="P1066" s="408"/>
      <c r="Q1066" s="482"/>
      <c r="R1066" s="406"/>
      <c r="S1066" s="406"/>
      <c r="T1066" s="980"/>
    </row>
    <row r="1067" hidden="1" spans="1:20">
      <c r="A1067" s="287"/>
      <c r="B1067" s="287"/>
      <c r="C1067" s="294" t="s">
        <v>24</v>
      </c>
      <c r="D1067" s="290"/>
      <c r="E1067" s="291"/>
      <c r="F1067" s="292">
        <v>4</v>
      </c>
      <c r="G1067" s="291">
        <v>4</v>
      </c>
      <c r="H1067" s="511">
        <f t="shared" si="836"/>
        <v>0</v>
      </c>
      <c r="I1067" s="291"/>
      <c r="J1067" s="369"/>
      <c r="K1067" s="405"/>
      <c r="L1067" s="406"/>
      <c r="M1067" s="406"/>
      <c r="N1067" s="406"/>
      <c r="O1067" s="407"/>
      <c r="P1067" s="408"/>
      <c r="Q1067" s="482"/>
      <c r="R1067" s="406"/>
      <c r="S1067" s="406"/>
      <c r="T1067" s="980"/>
    </row>
    <row r="1068" hidden="1" spans="1:20">
      <c r="A1068" s="287"/>
      <c r="B1068" s="287"/>
      <c r="C1068" s="294" t="s">
        <v>33</v>
      </c>
      <c r="D1068" s="290"/>
      <c r="E1068" s="291"/>
      <c r="F1068" s="292">
        <v>2</v>
      </c>
      <c r="G1068" s="291">
        <v>2</v>
      </c>
      <c r="H1068" s="511">
        <f t="shared" si="836"/>
        <v>0</v>
      </c>
      <c r="I1068" s="291"/>
      <c r="J1068" s="369"/>
      <c r="K1068" s="405"/>
      <c r="L1068" s="406"/>
      <c r="M1068" s="406"/>
      <c r="N1068" s="406"/>
      <c r="O1068" s="407"/>
      <c r="P1068" s="408"/>
      <c r="Q1068" s="482"/>
      <c r="R1068" s="406"/>
      <c r="S1068" s="406"/>
      <c r="T1068" s="980"/>
    </row>
    <row r="1069" hidden="1" spans="1:20">
      <c r="A1069" s="287"/>
      <c r="B1069" s="287"/>
      <c r="C1069" s="294" t="s">
        <v>109</v>
      </c>
      <c r="D1069" s="325"/>
      <c r="E1069" s="326"/>
      <c r="F1069" s="291">
        <v>21.26</v>
      </c>
      <c r="G1069" s="291">
        <v>16.1</v>
      </c>
      <c r="H1069" s="511"/>
      <c r="I1069" s="291"/>
      <c r="J1069" s="369"/>
      <c r="K1069" s="405"/>
      <c r="L1069" s="406"/>
      <c r="M1069" s="406"/>
      <c r="N1069" s="406"/>
      <c r="O1069" s="407"/>
      <c r="P1069" s="408"/>
      <c r="Q1069" s="482"/>
      <c r="R1069" s="406"/>
      <c r="S1069" s="406"/>
      <c r="T1069" s="980"/>
    </row>
    <row r="1070" hidden="1" spans="1:20">
      <c r="A1070" s="287"/>
      <c r="B1070" s="287"/>
      <c r="C1070" s="294" t="s">
        <v>158</v>
      </c>
      <c r="D1070" s="290"/>
      <c r="E1070" s="291"/>
      <c r="F1070" s="292">
        <v>160</v>
      </c>
      <c r="G1070" s="291">
        <v>160</v>
      </c>
      <c r="H1070" s="511">
        <f t="shared" ref="H1070:H1071" si="837">F1070*$E$29/1000</f>
        <v>0</v>
      </c>
      <c r="I1070" s="291"/>
      <c r="J1070" s="369"/>
      <c r="K1070" s="405"/>
      <c r="L1070" s="406"/>
      <c r="M1070" s="406"/>
      <c r="N1070" s="406"/>
      <c r="O1070" s="407"/>
      <c r="P1070" s="408"/>
      <c r="Q1070" s="482"/>
      <c r="R1070" s="406"/>
      <c r="S1070" s="406"/>
      <c r="T1070" s="980"/>
    </row>
    <row r="1071" hidden="1" spans="1:20">
      <c r="A1071" s="287"/>
      <c r="B1071" s="287"/>
      <c r="C1071" s="294" t="s">
        <v>110</v>
      </c>
      <c r="D1071" s="290"/>
      <c r="E1071" s="291"/>
      <c r="F1071" s="292">
        <v>4</v>
      </c>
      <c r="G1071" s="291">
        <v>4</v>
      </c>
      <c r="H1071" s="511">
        <f t="shared" si="837"/>
        <v>0</v>
      </c>
      <c r="I1071" s="291"/>
      <c r="J1071" s="369"/>
      <c r="K1071" s="405"/>
      <c r="L1071" s="406"/>
      <c r="M1071" s="406"/>
      <c r="N1071" s="406"/>
      <c r="O1071" s="407"/>
      <c r="P1071" s="408"/>
      <c r="Q1071" s="482"/>
      <c r="R1071" s="406"/>
      <c r="S1071" s="406"/>
      <c r="T1071" s="980"/>
    </row>
    <row r="1072" spans="1:20">
      <c r="A1072" s="981" t="s">
        <v>62</v>
      </c>
      <c r="B1072" s="288"/>
      <c r="C1072" s="289" t="s">
        <v>247</v>
      </c>
      <c r="D1072" s="290">
        <v>100</v>
      </c>
      <c r="E1072" s="291">
        <f>E1061</f>
        <v>0</v>
      </c>
      <c r="F1072" s="292"/>
      <c r="G1072" s="291"/>
      <c r="H1072" s="291">
        <f t="shared" ref="H1072" si="838">F1072*$E$33/1000</f>
        <v>0</v>
      </c>
      <c r="I1072" s="291"/>
      <c r="J1072" s="369">
        <v>100</v>
      </c>
      <c r="K1072" s="401">
        <v>18.3</v>
      </c>
      <c r="L1072" s="402">
        <v>14.5</v>
      </c>
      <c r="M1072" s="402">
        <v>11.6</v>
      </c>
      <c r="N1072" s="402">
        <v>325</v>
      </c>
      <c r="O1072" s="403">
        <v>0</v>
      </c>
      <c r="P1072" s="404">
        <v>22.3</v>
      </c>
      <c r="Q1072" s="478">
        <f t="shared" ref="Q1072" si="839">L1072*1.5</f>
        <v>21.75</v>
      </c>
      <c r="R1072" s="402">
        <f t="shared" ref="R1072" si="840">M1072*1.5</f>
        <v>17.4</v>
      </c>
      <c r="S1072" s="402">
        <f t="shared" ref="S1072" si="841">N1072*1.5</f>
        <v>487.5</v>
      </c>
      <c r="T1072" s="479">
        <f t="shared" ref="T1072" si="842">O1072*1.5</f>
        <v>0</v>
      </c>
    </row>
    <row r="1073" hidden="1" spans="1:20">
      <c r="A1073" s="981" t="s">
        <v>248</v>
      </c>
      <c r="B1073" s="288"/>
      <c r="C1073" s="294" t="s">
        <v>249</v>
      </c>
      <c r="D1073" s="325"/>
      <c r="E1073" s="326"/>
      <c r="F1073" s="292">
        <v>77.37</v>
      </c>
      <c r="G1073" s="291">
        <v>75</v>
      </c>
      <c r="H1073" s="511" t="e">
        <f>F1073*#REF!/1000</f>
        <v>#REF!</v>
      </c>
      <c r="I1073" s="291"/>
      <c r="J1073" s="369"/>
      <c r="K1073" s="993"/>
      <c r="L1073" s="799"/>
      <c r="M1073" s="799"/>
      <c r="N1073" s="799"/>
      <c r="O1073" s="797"/>
      <c r="P1073" s="994"/>
      <c r="Q1073" s="832"/>
      <c r="R1073" s="799"/>
      <c r="S1073" s="799"/>
      <c r="T1073" s="833"/>
    </row>
    <row r="1074" hidden="1" spans="1:20">
      <c r="A1074" s="981" t="s">
        <v>30</v>
      </c>
      <c r="B1074" s="288"/>
      <c r="C1074" s="294" t="s">
        <v>79</v>
      </c>
      <c r="D1074" s="290"/>
      <c r="E1074" s="291"/>
      <c r="F1074" s="292">
        <v>6.25</v>
      </c>
      <c r="G1074" s="291">
        <v>6.25</v>
      </c>
      <c r="H1074" s="291" t="e">
        <f>F1074*#REF!/1000</f>
        <v>#REF!</v>
      </c>
      <c r="I1074" s="291"/>
      <c r="J1074" s="369"/>
      <c r="K1074" s="401"/>
      <c r="L1074" s="402"/>
      <c r="M1074" s="402"/>
      <c r="N1074" s="402"/>
      <c r="O1074" s="403"/>
      <c r="P1074" s="404"/>
      <c r="Q1074" s="478"/>
      <c r="R1074" s="402"/>
      <c r="S1074" s="402"/>
      <c r="T1074" s="479"/>
    </row>
    <row r="1075" hidden="1" spans="1:20">
      <c r="A1075" s="288" t="s">
        <v>250</v>
      </c>
      <c r="B1075" s="288"/>
      <c r="C1075" s="294" t="s">
        <v>59</v>
      </c>
      <c r="D1075" s="290"/>
      <c r="E1075" s="291"/>
      <c r="F1075" s="292">
        <v>7.5</v>
      </c>
      <c r="G1075" s="291">
        <v>6.25</v>
      </c>
      <c r="H1075" s="291" t="e">
        <f>F1075*#REF!/1000</f>
        <v>#REF!</v>
      </c>
      <c r="I1075" s="291">
        <f>D1072*E1072/1000</f>
        <v>0</v>
      </c>
      <c r="J1075" s="369"/>
      <c r="K1075" s="401"/>
      <c r="L1075" s="402"/>
      <c r="M1075" s="402"/>
      <c r="N1075" s="402"/>
      <c r="O1075" s="403"/>
      <c r="P1075" s="404"/>
      <c r="Q1075" s="478"/>
      <c r="R1075" s="402"/>
      <c r="S1075" s="402"/>
      <c r="T1075" s="479"/>
    </row>
    <row r="1076" hidden="1" spans="1:20">
      <c r="A1076" s="288"/>
      <c r="B1076" s="288"/>
      <c r="C1076" s="294" t="s">
        <v>119</v>
      </c>
      <c r="D1076" s="290"/>
      <c r="E1076" s="291"/>
      <c r="F1076" s="292">
        <v>5</v>
      </c>
      <c r="G1076" s="291">
        <v>5</v>
      </c>
      <c r="H1076" s="291" t="e">
        <f>F1076*#REF!/1000</f>
        <v>#REF!</v>
      </c>
      <c r="I1076" s="291" t="s">
        <v>74</v>
      </c>
      <c r="J1076" s="369"/>
      <c r="K1076" s="401"/>
      <c r="L1076" s="402"/>
      <c r="M1076" s="402"/>
      <c r="N1076" s="402"/>
      <c r="O1076" s="403"/>
      <c r="P1076" s="404"/>
      <c r="Q1076" s="478"/>
      <c r="R1076" s="402"/>
      <c r="S1076" s="402"/>
      <c r="T1076" s="479"/>
    </row>
    <row r="1077" hidden="1" spans="1:20">
      <c r="A1077" s="288"/>
      <c r="B1077" s="288"/>
      <c r="C1077" s="294" t="s">
        <v>25</v>
      </c>
      <c r="D1077" s="290"/>
      <c r="E1077" s="291"/>
      <c r="F1077" s="292">
        <v>75.25</v>
      </c>
      <c r="G1077" s="291">
        <v>76.25</v>
      </c>
      <c r="H1077" s="291" t="e">
        <f>F1077*#REF!/1000</f>
        <v>#REF!</v>
      </c>
      <c r="I1077" s="291"/>
      <c r="J1077" s="369"/>
      <c r="K1077" s="401"/>
      <c r="L1077" s="402"/>
      <c r="M1077" s="402"/>
      <c r="N1077" s="402"/>
      <c r="O1077" s="403"/>
      <c r="P1077" s="404"/>
      <c r="Q1077" s="478"/>
      <c r="R1077" s="402"/>
      <c r="S1077" s="402"/>
      <c r="T1077" s="479"/>
    </row>
    <row r="1078" hidden="1" spans="1:20">
      <c r="A1078" s="288"/>
      <c r="B1078" s="288"/>
      <c r="C1078" s="294" t="s">
        <v>157</v>
      </c>
      <c r="D1078" s="295"/>
      <c r="E1078" s="291"/>
      <c r="F1078" s="292">
        <v>5</v>
      </c>
      <c r="G1078" s="291">
        <v>5</v>
      </c>
      <c r="H1078" s="291" t="e">
        <f>F1078*#REF!/1000</f>
        <v>#REF!</v>
      </c>
      <c r="I1078" s="291"/>
      <c r="J1078" s="369"/>
      <c r="K1078" s="401"/>
      <c r="L1078" s="402"/>
      <c r="M1078" s="402"/>
      <c r="N1078" s="402"/>
      <c r="O1078" s="403"/>
      <c r="P1078" s="404"/>
      <c r="Q1078" s="478"/>
      <c r="R1078" s="402"/>
      <c r="S1078" s="402"/>
      <c r="T1078" s="479"/>
    </row>
    <row r="1079" hidden="1" spans="1:20">
      <c r="A1079" s="288"/>
      <c r="B1079" s="288"/>
      <c r="C1079" s="294" t="s">
        <v>235</v>
      </c>
      <c r="D1079" s="295"/>
      <c r="E1079" s="291"/>
      <c r="F1079" s="292">
        <v>4.2</v>
      </c>
      <c r="G1079" s="291">
        <v>3</v>
      </c>
      <c r="H1079" s="291" t="e">
        <f>F1079*#REF!/1000</f>
        <v>#REF!</v>
      </c>
      <c r="I1079" s="291"/>
      <c r="J1079" s="369"/>
      <c r="K1079" s="401"/>
      <c r="L1079" s="402"/>
      <c r="M1079" s="402"/>
      <c r="N1079" s="402"/>
      <c r="O1079" s="403"/>
      <c r="P1079" s="404"/>
      <c r="Q1079" s="478"/>
      <c r="R1079" s="402"/>
      <c r="S1079" s="402"/>
      <c r="T1079" s="479"/>
    </row>
    <row r="1080" spans="1:20">
      <c r="A1080" s="288" t="s">
        <v>251</v>
      </c>
      <c r="B1080" s="288"/>
      <c r="C1080" s="289" t="s">
        <v>252</v>
      </c>
      <c r="D1080" s="290">
        <v>150</v>
      </c>
      <c r="E1080" s="291">
        <f>E1072</f>
        <v>0</v>
      </c>
      <c r="F1080" s="292"/>
      <c r="G1080" s="291"/>
      <c r="H1080" s="291">
        <f>F1080*$E$54/1000</f>
        <v>0</v>
      </c>
      <c r="I1080" s="291"/>
      <c r="J1080" s="369">
        <v>180</v>
      </c>
      <c r="K1080" s="401">
        <v>6.15</v>
      </c>
      <c r="L1080" s="402">
        <v>5.55</v>
      </c>
      <c r="M1080" s="402">
        <v>24</v>
      </c>
      <c r="N1080" s="402">
        <v>167</v>
      </c>
      <c r="O1080" s="403">
        <v>20.62</v>
      </c>
      <c r="P1080" s="411">
        <v>7.5</v>
      </c>
      <c r="Q1080" s="484">
        <f t="shared" ref="Q1080" si="843">L1080*1.6</f>
        <v>8.88</v>
      </c>
      <c r="R1080" s="485">
        <f t="shared" ref="R1080" si="844">M1080*1.6</f>
        <v>38.4</v>
      </c>
      <c r="S1080" s="485">
        <f t="shared" ref="S1080" si="845">N1080*1.6</f>
        <v>267.2</v>
      </c>
      <c r="T1080" s="830">
        <f t="shared" ref="T1080" si="846">O1080*1.6</f>
        <v>32.992</v>
      </c>
    </row>
    <row r="1081" hidden="1" spans="1:20">
      <c r="A1081" s="288" t="s">
        <v>253</v>
      </c>
      <c r="B1081" s="288"/>
      <c r="C1081" s="294" t="s">
        <v>57</v>
      </c>
      <c r="D1081" s="290"/>
      <c r="E1081" s="291"/>
      <c r="F1081" s="291">
        <v>171</v>
      </c>
      <c r="G1081" s="291">
        <v>128.25</v>
      </c>
      <c r="H1081" s="291">
        <f t="shared" ref="H1081:H1083" si="847">F1081*$E$54/1000</f>
        <v>0</v>
      </c>
      <c r="I1081" s="291">
        <f>D1080*E1080/1000</f>
        <v>0</v>
      </c>
      <c r="J1081" s="369"/>
      <c r="K1081" s="401"/>
      <c r="L1081" s="402"/>
      <c r="M1081" s="402"/>
      <c r="N1081" s="402"/>
      <c r="O1081" s="403"/>
      <c r="P1081" s="404"/>
      <c r="Q1081" s="478"/>
      <c r="R1081" s="402"/>
      <c r="S1081" s="402"/>
      <c r="T1081" s="479"/>
    </row>
    <row r="1082" hidden="1" spans="1:20">
      <c r="A1082" s="288"/>
      <c r="B1082" s="288"/>
      <c r="C1082" s="294" t="s">
        <v>31</v>
      </c>
      <c r="D1082" s="290"/>
      <c r="E1082" s="291"/>
      <c r="F1082" s="291">
        <v>22.5</v>
      </c>
      <c r="G1082" s="291">
        <v>22.5</v>
      </c>
      <c r="H1082" s="291">
        <f t="shared" si="847"/>
        <v>0</v>
      </c>
      <c r="I1082" s="291" t="s">
        <v>74</v>
      </c>
      <c r="J1082" s="369"/>
      <c r="K1082" s="401"/>
      <c r="L1082" s="402"/>
      <c r="M1082" s="402"/>
      <c r="N1082" s="402"/>
      <c r="O1082" s="403"/>
      <c r="P1082" s="404"/>
      <c r="Q1082" s="478"/>
      <c r="R1082" s="402"/>
      <c r="S1082" s="402"/>
      <c r="T1082" s="479"/>
    </row>
    <row r="1083" hidden="1" spans="1:20">
      <c r="A1083" s="288"/>
      <c r="B1083" s="288"/>
      <c r="C1083" s="294" t="s">
        <v>24</v>
      </c>
      <c r="D1083" s="290"/>
      <c r="E1083" s="291"/>
      <c r="F1083" s="291">
        <v>4.5</v>
      </c>
      <c r="G1083" s="292">
        <v>4.5</v>
      </c>
      <c r="H1083" s="291">
        <f t="shared" si="847"/>
        <v>0</v>
      </c>
      <c r="I1083" s="291"/>
      <c r="J1083" s="369"/>
      <c r="K1083" s="401"/>
      <c r="L1083" s="402"/>
      <c r="M1083" s="402"/>
      <c r="N1083" s="402"/>
      <c r="O1083" s="403"/>
      <c r="P1083" s="404"/>
      <c r="Q1083" s="478"/>
      <c r="R1083" s="402"/>
      <c r="S1083" s="402"/>
      <c r="T1083" s="479"/>
    </row>
    <row r="1084" spans="1:20">
      <c r="A1084" s="287" t="s">
        <v>123</v>
      </c>
      <c r="B1084" s="287"/>
      <c r="C1084" s="296" t="s">
        <v>124</v>
      </c>
      <c r="D1084" s="982">
        <v>200</v>
      </c>
      <c r="E1084" s="905"/>
      <c r="F1084" s="906"/>
      <c r="G1084" s="905"/>
      <c r="H1084" s="907"/>
      <c r="I1084" s="995"/>
      <c r="J1084" s="996">
        <v>200</v>
      </c>
      <c r="K1084" s="377">
        <v>0</v>
      </c>
      <c r="L1084" s="161">
        <v>0</v>
      </c>
      <c r="M1084" s="161">
        <v>42.2</v>
      </c>
      <c r="N1084" s="161">
        <v>162</v>
      </c>
      <c r="O1084" s="378">
        <v>1.4</v>
      </c>
      <c r="P1084" s="379">
        <v>0</v>
      </c>
      <c r="Q1084" s="468">
        <v>0</v>
      </c>
      <c r="R1084" s="161">
        <v>42.2</v>
      </c>
      <c r="S1084" s="161">
        <v>162</v>
      </c>
      <c r="T1084" s="709">
        <v>1.4</v>
      </c>
    </row>
    <row r="1085" hidden="1" spans="1:20">
      <c r="A1085" s="287" t="s">
        <v>55</v>
      </c>
      <c r="B1085" s="287"/>
      <c r="C1085" s="294" t="s">
        <v>82</v>
      </c>
      <c r="D1085" s="295"/>
      <c r="E1085" s="291"/>
      <c r="F1085" s="292">
        <v>25</v>
      </c>
      <c r="G1085" s="291">
        <v>25</v>
      </c>
      <c r="H1085" s="293">
        <f t="shared" ref="H1085:H1087" si="848">F1085*$E$48/1000</f>
        <v>0</v>
      </c>
      <c r="I1085" s="291"/>
      <c r="J1085" s="369"/>
      <c r="K1085" s="401"/>
      <c r="L1085" s="402"/>
      <c r="M1085" s="402"/>
      <c r="N1085" s="402"/>
      <c r="O1085" s="403"/>
      <c r="P1085" s="404"/>
      <c r="Q1085" s="478"/>
      <c r="R1085" s="402"/>
      <c r="S1085" s="402"/>
      <c r="T1085" s="479"/>
    </row>
    <row r="1086" hidden="1" spans="1:20">
      <c r="A1086" s="287" t="s">
        <v>30</v>
      </c>
      <c r="B1086" s="287"/>
      <c r="C1086" s="294" t="s">
        <v>33</v>
      </c>
      <c r="D1086" s="295"/>
      <c r="E1086" s="291"/>
      <c r="F1086" s="292">
        <v>12</v>
      </c>
      <c r="G1086" s="291">
        <v>12</v>
      </c>
      <c r="H1086" s="293">
        <f t="shared" si="848"/>
        <v>0</v>
      </c>
      <c r="I1086" s="291">
        <f>D1084*E1084/1000</f>
        <v>0</v>
      </c>
      <c r="J1086" s="369"/>
      <c r="K1086" s="401"/>
      <c r="L1086" s="402"/>
      <c r="M1086" s="402"/>
      <c r="N1086" s="402"/>
      <c r="O1086" s="403"/>
      <c r="P1086" s="404"/>
      <c r="Q1086" s="478"/>
      <c r="R1086" s="402"/>
      <c r="S1086" s="402"/>
      <c r="T1086" s="479"/>
    </row>
    <row r="1087" hidden="1" spans="1:20">
      <c r="A1087" s="287"/>
      <c r="B1087" s="287"/>
      <c r="C1087" s="294" t="s">
        <v>25</v>
      </c>
      <c r="D1087" s="295"/>
      <c r="E1087" s="291"/>
      <c r="F1087" s="292">
        <v>200</v>
      </c>
      <c r="G1087" s="291">
        <v>200</v>
      </c>
      <c r="H1087" s="293">
        <f t="shared" si="848"/>
        <v>0</v>
      </c>
      <c r="I1087" s="291" t="s">
        <v>32</v>
      </c>
      <c r="J1087" s="369"/>
      <c r="K1087" s="401"/>
      <c r="L1087" s="402"/>
      <c r="M1087" s="402"/>
      <c r="N1087" s="402"/>
      <c r="O1087" s="403"/>
      <c r="P1087" s="404"/>
      <c r="Q1087" s="478"/>
      <c r="R1087" s="402"/>
      <c r="S1087" s="402"/>
      <c r="T1087" s="479"/>
    </row>
    <row r="1088" spans="1:20">
      <c r="A1088" s="287" t="s">
        <v>42</v>
      </c>
      <c r="B1088" s="287"/>
      <c r="C1088" s="289" t="s">
        <v>84</v>
      </c>
      <c r="D1088" s="295">
        <v>40</v>
      </c>
      <c r="E1088" s="291"/>
      <c r="F1088" s="292">
        <v>50</v>
      </c>
      <c r="G1088" s="291">
        <v>50</v>
      </c>
      <c r="H1088" s="293" t="e">
        <f t="shared" ref="H1088:H1089" si="849">F1088*$E$5/1000</f>
        <v>#REF!</v>
      </c>
      <c r="I1088" s="291"/>
      <c r="J1088" s="369">
        <v>60</v>
      </c>
      <c r="K1088" s="401">
        <v>2.8</v>
      </c>
      <c r="L1088" s="402">
        <v>0.51</v>
      </c>
      <c r="M1088" s="402">
        <v>6.5</v>
      </c>
      <c r="N1088" s="402">
        <v>90</v>
      </c>
      <c r="O1088" s="403">
        <v>0</v>
      </c>
      <c r="P1088" s="404">
        <f>K1088*1.5</f>
        <v>4.2</v>
      </c>
      <c r="Q1088" s="478">
        <f t="shared" ref="Q1088:Q1089" si="850">L1088*1.5</f>
        <v>0.765</v>
      </c>
      <c r="R1088" s="402">
        <f t="shared" ref="R1088:R1089" si="851">M1088*1.5</f>
        <v>9.75</v>
      </c>
      <c r="S1088" s="402">
        <f t="shared" ref="S1088:S1089" si="852">N1088*1.5</f>
        <v>135</v>
      </c>
      <c r="T1088" s="479">
        <f t="shared" ref="T1088:T1089" si="853">O1088*1.5</f>
        <v>0</v>
      </c>
    </row>
    <row r="1089" ht="15.75" spans="1:20">
      <c r="A1089" s="300" t="s">
        <v>42</v>
      </c>
      <c r="B1089" s="300"/>
      <c r="C1089" s="301" t="s">
        <v>37</v>
      </c>
      <c r="D1089" s="331">
        <v>20</v>
      </c>
      <c r="E1089" s="332"/>
      <c r="F1089" s="303">
        <v>50</v>
      </c>
      <c r="G1089" s="332">
        <v>50</v>
      </c>
      <c r="H1089" s="333" t="e">
        <f t="shared" si="849"/>
        <v>#REF!</v>
      </c>
      <c r="I1089" s="414"/>
      <c r="J1089" s="415">
        <v>30</v>
      </c>
      <c r="K1089" s="416">
        <v>4.1</v>
      </c>
      <c r="L1089" s="417">
        <v>0.7</v>
      </c>
      <c r="M1089" s="417">
        <v>4.6</v>
      </c>
      <c r="N1089" s="417">
        <v>97.5</v>
      </c>
      <c r="O1089" s="418">
        <v>0</v>
      </c>
      <c r="P1089" s="802">
        <f>K1089*1.5</f>
        <v>6.15</v>
      </c>
      <c r="Q1089" s="834">
        <f t="shared" si="850"/>
        <v>1.05</v>
      </c>
      <c r="R1089" s="493">
        <f t="shared" si="851"/>
        <v>6.9</v>
      </c>
      <c r="S1089" s="493">
        <f t="shared" si="852"/>
        <v>146.25</v>
      </c>
      <c r="T1089" s="835">
        <f t="shared" si="853"/>
        <v>0</v>
      </c>
    </row>
    <row r="1090" ht="15.75" spans="1:20">
      <c r="A1090" s="342"/>
      <c r="B1090" s="850"/>
      <c r="C1090" s="334" t="s">
        <v>47</v>
      </c>
      <c r="D1090" s="643"/>
      <c r="E1090" s="308"/>
      <c r="F1090" s="307"/>
      <c r="G1090" s="308"/>
      <c r="H1090" s="308"/>
      <c r="I1090" s="308"/>
      <c r="J1090" s="539"/>
      <c r="K1090" s="434">
        <f>SUM(K1057:K1089)</f>
        <v>33.43</v>
      </c>
      <c r="L1090" s="434">
        <f t="shared" ref="L1090:T1090" si="854">SUM(L1057:L1089)</f>
        <v>24.78</v>
      </c>
      <c r="M1090" s="434">
        <f t="shared" si="854"/>
        <v>99.06</v>
      </c>
      <c r="N1090" s="434">
        <f t="shared" si="854"/>
        <v>1021.9</v>
      </c>
      <c r="O1090" s="997">
        <f t="shared" si="854"/>
        <v>39.76</v>
      </c>
      <c r="P1090" s="437">
        <f t="shared" si="854"/>
        <v>43.27</v>
      </c>
      <c r="Q1090" s="770">
        <f t="shared" si="854"/>
        <v>37.725</v>
      </c>
      <c r="R1090" s="434">
        <f t="shared" si="854"/>
        <v>129.89</v>
      </c>
      <c r="S1090" s="434">
        <f t="shared" si="854"/>
        <v>1478.55</v>
      </c>
      <c r="T1090" s="437">
        <f t="shared" si="854"/>
        <v>61.002</v>
      </c>
    </row>
    <row r="1091" spans="1:20">
      <c r="A1091" s="336"/>
      <c r="B1091" s="512" t="s">
        <v>85</v>
      </c>
      <c r="C1091" s="983"/>
      <c r="D1091" s="640"/>
      <c r="E1091" s="317"/>
      <c r="F1091" s="318"/>
      <c r="G1091" s="317"/>
      <c r="H1091" s="317"/>
      <c r="I1091" s="317"/>
      <c r="J1091" s="396"/>
      <c r="K1091" s="761"/>
      <c r="L1091" s="998"/>
      <c r="M1091" s="998"/>
      <c r="N1091" s="998"/>
      <c r="O1091" s="999"/>
      <c r="P1091" s="760"/>
      <c r="Q1091" s="998"/>
      <c r="R1091" s="998"/>
      <c r="S1091" s="998"/>
      <c r="T1091" s="764"/>
    </row>
    <row r="1092" spans="1:20">
      <c r="A1092" s="288" t="s">
        <v>168</v>
      </c>
      <c r="B1092" s="288"/>
      <c r="C1092" s="289" t="s">
        <v>254</v>
      </c>
      <c r="D1092" s="290">
        <v>200</v>
      </c>
      <c r="E1092" s="291">
        <v>200</v>
      </c>
      <c r="F1092" s="291">
        <v>200</v>
      </c>
      <c r="G1092" s="291">
        <v>200</v>
      </c>
      <c r="H1092" s="291">
        <v>200</v>
      </c>
      <c r="I1092" s="291">
        <v>200</v>
      </c>
      <c r="J1092" s="369">
        <v>200</v>
      </c>
      <c r="K1092" s="409">
        <v>6.6</v>
      </c>
      <c r="L1092" s="412">
        <v>5</v>
      </c>
      <c r="M1092" s="412">
        <v>10.8</v>
      </c>
      <c r="N1092" s="412">
        <v>104</v>
      </c>
      <c r="O1092" s="413">
        <v>0.2</v>
      </c>
      <c r="P1092" s="410">
        <f>K1092</f>
        <v>6.6</v>
      </c>
      <c r="Q1092" s="410">
        <f t="shared" ref="Q1092" si="855">L1092</f>
        <v>5</v>
      </c>
      <c r="R1092" s="410">
        <f t="shared" ref="R1092" si="856">M1092</f>
        <v>10.8</v>
      </c>
      <c r="S1092" s="410">
        <f t="shared" ref="S1092" si="857">N1092</f>
        <v>104</v>
      </c>
      <c r="T1092" s="410">
        <f t="shared" ref="T1092" si="858">O1092</f>
        <v>0.2</v>
      </c>
    </row>
    <row r="1093" ht="15.75" spans="1:20">
      <c r="A1093" s="300" t="s">
        <v>87</v>
      </c>
      <c r="B1093" s="300"/>
      <c r="C1093" s="301" t="s">
        <v>88</v>
      </c>
      <c r="D1093" s="302">
        <v>40</v>
      </c>
      <c r="E1093" s="332"/>
      <c r="F1093" s="303">
        <v>20</v>
      </c>
      <c r="G1093" s="332"/>
      <c r="H1093" s="333"/>
      <c r="I1093" s="332"/>
      <c r="J1093" s="415">
        <v>40</v>
      </c>
      <c r="K1093" s="429">
        <v>1.5</v>
      </c>
      <c r="L1093" s="430">
        <v>1.9</v>
      </c>
      <c r="M1093" s="402">
        <v>34.8</v>
      </c>
      <c r="N1093" s="430">
        <v>140</v>
      </c>
      <c r="O1093" s="810"/>
      <c r="P1093" s="1000">
        <v>1.5</v>
      </c>
      <c r="Q1093" s="1005">
        <v>1.9</v>
      </c>
      <c r="R1093" s="402">
        <v>34.8</v>
      </c>
      <c r="S1093" s="430">
        <v>140</v>
      </c>
      <c r="T1093" s="970"/>
    </row>
    <row r="1094" ht="15.75" spans="1:20">
      <c r="A1094" s="342"/>
      <c r="B1094" s="342"/>
      <c r="C1094" s="334" t="s">
        <v>47</v>
      </c>
      <c r="D1094" s="341"/>
      <c r="E1094" s="308"/>
      <c r="F1094" s="307"/>
      <c r="G1094" s="308"/>
      <c r="H1094" s="309"/>
      <c r="I1094" s="308"/>
      <c r="J1094" s="539"/>
      <c r="K1094" s="945">
        <f>SUM(K1092:K1093)</f>
        <v>8.1</v>
      </c>
      <c r="L1094" s="945">
        <f t="shared" ref="L1094:T1094" si="859">SUM(L1092:L1093)</f>
        <v>6.9</v>
      </c>
      <c r="M1094" s="945">
        <f t="shared" si="859"/>
        <v>45.6</v>
      </c>
      <c r="N1094" s="945">
        <f t="shared" si="859"/>
        <v>244</v>
      </c>
      <c r="O1094" s="1001">
        <f t="shared" si="859"/>
        <v>0.2</v>
      </c>
      <c r="P1094" s="972">
        <f t="shared" si="859"/>
        <v>8.1</v>
      </c>
      <c r="Q1094" s="1006">
        <f t="shared" si="859"/>
        <v>6.9</v>
      </c>
      <c r="R1094" s="945">
        <f t="shared" si="859"/>
        <v>45.6</v>
      </c>
      <c r="S1094" s="945">
        <f t="shared" si="859"/>
        <v>244</v>
      </c>
      <c r="T1094" s="972">
        <f t="shared" si="859"/>
        <v>0.2</v>
      </c>
    </row>
    <row r="1095" ht="15.75" spans="1:20">
      <c r="A1095" s="342"/>
      <c r="B1095" s="342"/>
      <c r="C1095" s="343" t="s">
        <v>352</v>
      </c>
      <c r="D1095" s="344"/>
      <c r="E1095" s="345"/>
      <c r="F1095" s="345"/>
      <c r="G1095" s="345"/>
      <c r="H1095" s="345"/>
      <c r="I1095" s="345"/>
      <c r="J1095" s="438"/>
      <c r="K1095" s="663">
        <f t="shared" ref="K1095:T1095" si="860">K1094+K1090+K1055</f>
        <v>76.33</v>
      </c>
      <c r="L1095" s="663">
        <f t="shared" si="860"/>
        <v>59.23</v>
      </c>
      <c r="M1095" s="663">
        <f t="shared" si="860"/>
        <v>199.29</v>
      </c>
      <c r="N1095" s="663">
        <f t="shared" si="860"/>
        <v>1723.45</v>
      </c>
      <c r="O1095" s="692">
        <f t="shared" si="860"/>
        <v>63.57</v>
      </c>
      <c r="P1095" s="693">
        <f t="shared" si="860"/>
        <v>87.17</v>
      </c>
      <c r="Q1095" s="731">
        <f t="shared" si="860"/>
        <v>72.35</v>
      </c>
      <c r="R1095" s="663">
        <f t="shared" si="860"/>
        <v>230.285</v>
      </c>
      <c r="S1095" s="663">
        <f t="shared" si="860"/>
        <v>2204.475</v>
      </c>
      <c r="T1095" s="693">
        <f t="shared" si="860"/>
        <v>84.812</v>
      </c>
    </row>
    <row r="1096" ht="18.75" spans="1:20">
      <c r="A1096" s="645"/>
      <c r="B1096" s="645"/>
      <c r="C1096" s="646"/>
      <c r="D1096" s="647" t="s">
        <v>353</v>
      </c>
      <c r="E1096" s="984" t="s">
        <v>256</v>
      </c>
      <c r="F1096" s="648"/>
      <c r="G1096" s="648"/>
      <c r="H1096" s="649"/>
      <c r="I1096" s="648"/>
      <c r="J1096" s="694"/>
      <c r="K1096" s="954"/>
      <c r="L1096" s="955"/>
      <c r="M1096" s="955"/>
      <c r="N1096" s="955"/>
      <c r="O1096" s="956"/>
      <c r="P1096" s="957"/>
      <c r="Q1096" s="974"/>
      <c r="R1096" s="975"/>
      <c r="S1096" s="975"/>
      <c r="T1096" s="976"/>
    </row>
    <row r="1097" ht="28.5" spans="1:20">
      <c r="A1097" s="854" t="s">
        <v>2</v>
      </c>
      <c r="B1097" s="523" t="s">
        <v>3</v>
      </c>
      <c r="C1097" s="524" t="s">
        <v>4</v>
      </c>
      <c r="D1097" s="284" t="s">
        <v>17</v>
      </c>
      <c r="E1097" s="525" t="s">
        <v>6</v>
      </c>
      <c r="F1097" s="525" t="s">
        <v>7</v>
      </c>
      <c r="G1097" s="525" t="s">
        <v>8</v>
      </c>
      <c r="H1097" s="650" t="s">
        <v>9</v>
      </c>
      <c r="I1097" s="525"/>
      <c r="J1097" s="284" t="s">
        <v>17</v>
      </c>
      <c r="K1097" s="586" t="s">
        <v>11</v>
      </c>
      <c r="L1097" s="15" t="s">
        <v>12</v>
      </c>
      <c r="M1097" s="15" t="s">
        <v>13</v>
      </c>
      <c r="N1097" s="59" t="s">
        <v>14</v>
      </c>
      <c r="O1097" s="60" t="s">
        <v>15</v>
      </c>
      <c r="P1097" s="524" t="s">
        <v>11</v>
      </c>
      <c r="Q1097" s="624" t="s">
        <v>12</v>
      </c>
      <c r="R1097" s="15" t="s">
        <v>13</v>
      </c>
      <c r="S1097" s="59" t="s">
        <v>14</v>
      </c>
      <c r="T1097" s="625" t="s">
        <v>15</v>
      </c>
    </row>
    <row r="1098" spans="1:20">
      <c r="A1098" s="288"/>
      <c r="B1098" s="526" t="s">
        <v>16</v>
      </c>
      <c r="C1098" s="527"/>
      <c r="D1098" s="528"/>
      <c r="E1098" s="525"/>
      <c r="F1098" s="525"/>
      <c r="G1098" s="525"/>
      <c r="H1098" s="650"/>
      <c r="I1098" s="525"/>
      <c r="J1098" s="587"/>
      <c r="K1098" s="586"/>
      <c r="L1098" s="15"/>
      <c r="M1098" s="15"/>
      <c r="N1098" s="59"/>
      <c r="O1098" s="60"/>
      <c r="P1098" s="524"/>
      <c r="Q1098" s="624"/>
      <c r="R1098" s="15"/>
      <c r="S1098" s="59"/>
      <c r="T1098" s="625"/>
    </row>
    <row r="1099" spans="1:20">
      <c r="A1099" s="287" t="s">
        <v>18</v>
      </c>
      <c r="B1099" s="288"/>
      <c r="C1099" s="289" t="s">
        <v>257</v>
      </c>
      <c r="D1099" s="290">
        <v>250</v>
      </c>
      <c r="E1099" s="291" t="e">
        <f>#REF!</f>
        <v>#REF!</v>
      </c>
      <c r="F1099" s="292"/>
      <c r="G1099" s="291"/>
      <c r="H1099" s="293"/>
      <c r="I1099" s="291"/>
      <c r="J1099" s="369">
        <v>250</v>
      </c>
      <c r="K1099" s="370">
        <v>8.3</v>
      </c>
      <c r="L1099" s="25">
        <v>8</v>
      </c>
      <c r="M1099" s="25">
        <v>45.7</v>
      </c>
      <c r="N1099" s="25">
        <v>286</v>
      </c>
      <c r="O1099" s="65">
        <v>0.65</v>
      </c>
      <c r="P1099" s="371">
        <f>K1099</f>
        <v>8.3</v>
      </c>
      <c r="Q1099" s="371">
        <f t="shared" ref="Q1099" si="861">L1099</f>
        <v>8</v>
      </c>
      <c r="R1099" s="371">
        <f t="shared" ref="R1099" si="862">M1099</f>
        <v>45.7</v>
      </c>
      <c r="S1099" s="371">
        <f t="shared" ref="S1099" si="863">N1099</f>
        <v>286</v>
      </c>
      <c r="T1099" s="371">
        <f t="shared" ref="T1099" si="864">O1099</f>
        <v>0.65</v>
      </c>
    </row>
    <row r="1100" hidden="1" spans="1:20">
      <c r="A1100" s="287" t="s">
        <v>258</v>
      </c>
      <c r="B1100" s="287"/>
      <c r="C1100" s="294" t="s">
        <v>259</v>
      </c>
      <c r="D1100" s="295"/>
      <c r="E1100" s="291"/>
      <c r="F1100" s="292">
        <v>69.4</v>
      </c>
      <c r="G1100" s="291">
        <v>69.4</v>
      </c>
      <c r="H1100" s="293" t="e">
        <f>F1100*$E$5/1000</f>
        <v>#REF!</v>
      </c>
      <c r="I1100" s="291"/>
      <c r="J1100" s="369"/>
      <c r="K1100" s="377"/>
      <c r="L1100" s="161"/>
      <c r="M1100" s="161"/>
      <c r="N1100" s="161"/>
      <c r="O1100" s="378"/>
      <c r="P1100" s="379"/>
      <c r="Q1100" s="468"/>
      <c r="R1100" s="161"/>
      <c r="S1100" s="161"/>
      <c r="T1100" s="469"/>
    </row>
    <row r="1101" hidden="1" spans="1:20">
      <c r="A1101" s="287" t="s">
        <v>260</v>
      </c>
      <c r="B1101" s="287"/>
      <c r="C1101" s="294" t="s">
        <v>100</v>
      </c>
      <c r="D1101" s="295"/>
      <c r="E1101" s="291"/>
      <c r="F1101" s="292">
        <v>17.8</v>
      </c>
      <c r="G1101" s="291">
        <v>16</v>
      </c>
      <c r="H1101" s="293" t="e">
        <f>F1101*$E$5/1000</f>
        <v>#REF!</v>
      </c>
      <c r="I1101" s="291"/>
      <c r="J1101" s="369"/>
      <c r="K1101" s="377"/>
      <c r="L1101" s="161"/>
      <c r="M1101" s="161"/>
      <c r="N1101" s="161"/>
      <c r="O1101" s="378"/>
      <c r="P1101" s="379"/>
      <c r="Q1101" s="468"/>
      <c r="R1101" s="161"/>
      <c r="S1101" s="161"/>
      <c r="T1101" s="469"/>
    </row>
    <row r="1102" hidden="1" spans="1:20">
      <c r="A1102" s="287"/>
      <c r="B1102" s="287"/>
      <c r="C1102" s="294" t="s">
        <v>24</v>
      </c>
      <c r="D1102" s="295"/>
      <c r="E1102" s="291"/>
      <c r="F1102" s="292">
        <v>6</v>
      </c>
      <c r="G1102" s="291">
        <v>6</v>
      </c>
      <c r="H1102" s="293" t="e">
        <f>F1102*$E$5/1000</f>
        <v>#REF!</v>
      </c>
      <c r="I1102" s="291"/>
      <c r="J1102" s="369"/>
      <c r="K1102" s="377"/>
      <c r="L1102" s="161"/>
      <c r="M1102" s="161"/>
      <c r="N1102" s="161"/>
      <c r="O1102" s="378"/>
      <c r="P1102" s="379"/>
      <c r="Q1102" s="468"/>
      <c r="R1102" s="161"/>
      <c r="S1102" s="161"/>
      <c r="T1102" s="469"/>
    </row>
    <row r="1103" spans="1:20">
      <c r="A1103" s="288" t="s">
        <v>94</v>
      </c>
      <c r="B1103" s="288"/>
      <c r="C1103" s="289" t="s">
        <v>95</v>
      </c>
      <c r="D1103" s="295">
        <v>200</v>
      </c>
      <c r="E1103" s="291" t="e">
        <f>E1099</f>
        <v>#REF!</v>
      </c>
      <c r="F1103" s="291"/>
      <c r="G1103" s="291"/>
      <c r="H1103" s="291">
        <f t="shared" ref="H1103" si="865">F1103*$E$4/1000</f>
        <v>0</v>
      </c>
      <c r="I1103" s="291"/>
      <c r="J1103" s="369">
        <v>200</v>
      </c>
      <c r="K1103" s="374">
        <v>4</v>
      </c>
      <c r="L1103" s="148">
        <v>4</v>
      </c>
      <c r="M1103" s="148">
        <v>21.7</v>
      </c>
      <c r="N1103" s="161">
        <v>156</v>
      </c>
      <c r="O1103" s="378">
        <v>0.54</v>
      </c>
      <c r="P1103" s="376">
        <f>K1103</f>
        <v>4</v>
      </c>
      <c r="Q1103" s="466">
        <f t="shared" ref="Q1103" si="866">L1103</f>
        <v>4</v>
      </c>
      <c r="R1103" s="148">
        <f t="shared" ref="R1103" si="867">M1103</f>
        <v>21.7</v>
      </c>
      <c r="S1103" s="148">
        <f t="shared" ref="S1103" si="868">N1103</f>
        <v>156</v>
      </c>
      <c r="T1103" s="467">
        <f t="shared" ref="T1103" si="869">O1103</f>
        <v>0.54</v>
      </c>
    </row>
    <row r="1104" hidden="1" spans="1:20">
      <c r="A1104" s="281"/>
      <c r="B1104" s="288"/>
      <c r="C1104" s="294" t="s">
        <v>97</v>
      </c>
      <c r="D1104" s="295"/>
      <c r="E1104" s="291"/>
      <c r="F1104" s="291">
        <v>5</v>
      </c>
      <c r="G1104" s="291">
        <v>5</v>
      </c>
      <c r="H1104" s="291">
        <f>F1104*$E$12/1000</f>
        <v>0</v>
      </c>
      <c r="I1104" s="291"/>
      <c r="J1104" s="369"/>
      <c r="K1104" s="374"/>
      <c r="L1104" s="148"/>
      <c r="M1104" s="148"/>
      <c r="N1104" s="148"/>
      <c r="O1104" s="375"/>
      <c r="P1104" s="376"/>
      <c r="Q1104" s="466"/>
      <c r="R1104" s="148"/>
      <c r="S1104" s="148"/>
      <c r="T1104" s="1007"/>
    </row>
    <row r="1105" hidden="1" spans="1:20">
      <c r="A1105" s="288" t="s">
        <v>96</v>
      </c>
      <c r="B1105" s="288"/>
      <c r="C1105" s="294" t="s">
        <v>31</v>
      </c>
      <c r="D1105" s="295"/>
      <c r="E1105" s="291"/>
      <c r="F1105" s="291">
        <v>100</v>
      </c>
      <c r="G1105" s="291">
        <v>100</v>
      </c>
      <c r="H1105" s="291">
        <f>F1105*$E$12/1000</f>
        <v>0</v>
      </c>
      <c r="I1105" s="291" t="e">
        <f>E1103*D1103/1000</f>
        <v>#REF!</v>
      </c>
      <c r="J1105" s="369"/>
      <c r="K1105" s="374"/>
      <c r="L1105" s="148"/>
      <c r="M1105" s="148"/>
      <c r="N1105" s="148"/>
      <c r="O1105" s="375"/>
      <c r="P1105" s="376"/>
      <c r="Q1105" s="466"/>
      <c r="R1105" s="148"/>
      <c r="S1105" s="148"/>
      <c r="T1105" s="1007"/>
    </row>
    <row r="1106" hidden="1" spans="1:20">
      <c r="A1106" s="288" t="s">
        <v>30</v>
      </c>
      <c r="B1106" s="288"/>
      <c r="C1106" s="294" t="s">
        <v>25</v>
      </c>
      <c r="D1106" s="295"/>
      <c r="E1106" s="291"/>
      <c r="F1106" s="291">
        <v>110</v>
      </c>
      <c r="G1106" s="291">
        <v>110</v>
      </c>
      <c r="H1106" s="291">
        <f>F1106*$E$12/1000</f>
        <v>0</v>
      </c>
      <c r="I1106" s="291" t="s">
        <v>32</v>
      </c>
      <c r="J1106" s="369"/>
      <c r="K1106" s="374"/>
      <c r="L1106" s="148"/>
      <c r="M1106" s="148"/>
      <c r="N1106" s="148"/>
      <c r="O1106" s="375"/>
      <c r="P1106" s="376"/>
      <c r="Q1106" s="466"/>
      <c r="R1106" s="148"/>
      <c r="S1106" s="148"/>
      <c r="T1106" s="1007"/>
    </row>
    <row r="1107" hidden="1" spans="1:20">
      <c r="A1107" s="288"/>
      <c r="B1107" s="288"/>
      <c r="C1107" s="294" t="s">
        <v>33</v>
      </c>
      <c r="D1107" s="295"/>
      <c r="E1107" s="291"/>
      <c r="F1107" s="291">
        <v>10</v>
      </c>
      <c r="G1107" s="291">
        <v>10</v>
      </c>
      <c r="H1107" s="291">
        <f>F1107*$E$12/1000</f>
        <v>0</v>
      </c>
      <c r="I1107" s="291"/>
      <c r="J1107" s="369"/>
      <c r="K1107" s="374"/>
      <c r="L1107" s="148"/>
      <c r="M1107" s="148"/>
      <c r="N1107" s="148"/>
      <c r="O1107" s="375"/>
      <c r="P1107" s="376"/>
      <c r="Q1107" s="466"/>
      <c r="R1107" s="148"/>
      <c r="S1107" s="148"/>
      <c r="T1107" s="1007"/>
    </row>
    <row r="1108" spans="1:20">
      <c r="A1108" s="287" t="s">
        <v>36</v>
      </c>
      <c r="B1108" s="287"/>
      <c r="C1108" s="289" t="s">
        <v>179</v>
      </c>
      <c r="D1108" s="985" t="s">
        <v>40</v>
      </c>
      <c r="E1108" s="291"/>
      <c r="F1108" s="291"/>
      <c r="G1108" s="291"/>
      <c r="H1108" s="293"/>
      <c r="I1108" s="291"/>
      <c r="J1108" s="1002" t="s">
        <v>40</v>
      </c>
      <c r="K1108" s="377">
        <v>1.6</v>
      </c>
      <c r="L1108" s="161">
        <v>17.12</v>
      </c>
      <c r="M1108" s="412">
        <v>10.52</v>
      </c>
      <c r="N1108" s="161">
        <v>202.52</v>
      </c>
      <c r="O1108" s="378">
        <v>0</v>
      </c>
      <c r="P1108" s="379">
        <v>1.6</v>
      </c>
      <c r="Q1108" s="468">
        <v>17.12</v>
      </c>
      <c r="R1108" s="412">
        <v>10.52</v>
      </c>
      <c r="S1108" s="161">
        <v>202.52</v>
      </c>
      <c r="T1108" s="709">
        <v>0</v>
      </c>
    </row>
    <row r="1109" hidden="1" spans="1:20">
      <c r="A1109" s="281"/>
      <c r="B1109" s="287"/>
      <c r="C1109" s="294" t="s">
        <v>24</v>
      </c>
      <c r="D1109" s="295"/>
      <c r="E1109" s="291"/>
      <c r="F1109" s="292">
        <v>20</v>
      </c>
      <c r="G1109" s="291">
        <v>20</v>
      </c>
      <c r="H1109" s="293" t="e">
        <f>F1109*#REF!/1000</f>
        <v>#REF!</v>
      </c>
      <c r="I1109" s="291"/>
      <c r="J1109" s="369"/>
      <c r="K1109" s="380"/>
      <c r="L1109" s="381"/>
      <c r="M1109" s="381"/>
      <c r="N1109" s="381"/>
      <c r="O1109" s="382"/>
      <c r="P1109" s="383"/>
      <c r="Q1109" s="470"/>
      <c r="R1109" s="381"/>
      <c r="S1109" s="381"/>
      <c r="T1109" s="1008"/>
    </row>
    <row r="1110" hidden="1" spans="1:20">
      <c r="A1110" s="287" t="s">
        <v>30</v>
      </c>
      <c r="B1110" s="287"/>
      <c r="C1110" s="294" t="s">
        <v>37</v>
      </c>
      <c r="D1110" s="295"/>
      <c r="E1110" s="291"/>
      <c r="F1110" s="292">
        <v>20</v>
      </c>
      <c r="G1110" s="291">
        <v>20</v>
      </c>
      <c r="H1110" s="293" t="e">
        <f>F1110*#REF!/1000</f>
        <v>#REF!</v>
      </c>
      <c r="I1110" s="291"/>
      <c r="J1110" s="369"/>
      <c r="K1110" s="380"/>
      <c r="L1110" s="381"/>
      <c r="M1110" s="381"/>
      <c r="N1110" s="381"/>
      <c r="O1110" s="382"/>
      <c r="P1110" s="383"/>
      <c r="Q1110" s="470"/>
      <c r="R1110" s="381"/>
      <c r="S1110" s="381"/>
      <c r="T1110" s="1008"/>
    </row>
    <row r="1111" spans="1:20">
      <c r="A1111" s="287" t="s">
        <v>42</v>
      </c>
      <c r="B1111" s="287"/>
      <c r="C1111" s="289" t="s">
        <v>37</v>
      </c>
      <c r="D1111" s="295">
        <v>30</v>
      </c>
      <c r="E1111" s="291"/>
      <c r="F1111" s="292">
        <v>20</v>
      </c>
      <c r="G1111" s="291">
        <v>20</v>
      </c>
      <c r="H1111" s="293" t="e">
        <f>F1111*#REF!/1000</f>
        <v>#REF!</v>
      </c>
      <c r="I1111" s="291"/>
      <c r="J1111" s="369">
        <v>40</v>
      </c>
      <c r="K1111" s="380">
        <v>2</v>
      </c>
      <c r="L1111" s="381">
        <v>0.35</v>
      </c>
      <c r="M1111" s="381">
        <v>0.33</v>
      </c>
      <c r="N1111" s="381">
        <v>48.75</v>
      </c>
      <c r="O1111" s="382"/>
      <c r="P1111" s="796">
        <f>K1111*1.5</f>
        <v>3</v>
      </c>
      <c r="Q1111" s="1009">
        <f>L1111*1.5</f>
        <v>0.525</v>
      </c>
      <c r="R1111" s="1010">
        <f>M1111*1.5</f>
        <v>0.495</v>
      </c>
      <c r="S1111" s="1010">
        <f>N1111*1.5</f>
        <v>73.125</v>
      </c>
      <c r="T1111" s="831">
        <f>O1111*1.5</f>
        <v>0</v>
      </c>
    </row>
    <row r="1112" ht="15.75" spans="1:20">
      <c r="A1112" s="300" t="s">
        <v>43</v>
      </c>
      <c r="B1112" s="300"/>
      <c r="C1112" s="301" t="s">
        <v>261</v>
      </c>
      <c r="D1112" s="302" t="s">
        <v>45</v>
      </c>
      <c r="E1112" s="303" t="s">
        <v>46</v>
      </c>
      <c r="F1112" s="303" t="s">
        <v>46</v>
      </c>
      <c r="G1112" s="303" t="s">
        <v>46</v>
      </c>
      <c r="H1112" s="303" t="s">
        <v>46</v>
      </c>
      <c r="I1112" s="303" t="s">
        <v>46</v>
      </c>
      <c r="J1112" s="387" t="s">
        <v>45</v>
      </c>
      <c r="K1112" s="1003">
        <v>0.4</v>
      </c>
      <c r="L1112" s="554">
        <v>0.3</v>
      </c>
      <c r="M1112" s="554">
        <v>10.3</v>
      </c>
      <c r="N1112" s="554">
        <v>46</v>
      </c>
      <c r="O1112" s="555">
        <v>60</v>
      </c>
      <c r="P1112" s="556">
        <v>0.4</v>
      </c>
      <c r="Q1112" s="899">
        <v>0.3</v>
      </c>
      <c r="R1112" s="900">
        <v>10.3</v>
      </c>
      <c r="S1112" s="900">
        <v>46</v>
      </c>
      <c r="T1112" s="1011">
        <v>60</v>
      </c>
    </row>
    <row r="1113" ht="15.75" spans="1:20">
      <c r="A1113" s="342"/>
      <c r="B1113" s="342"/>
      <c r="C1113" s="334" t="s">
        <v>47</v>
      </c>
      <c r="D1113" s="341"/>
      <c r="E1113" s="308"/>
      <c r="F1113" s="307"/>
      <c r="G1113" s="308"/>
      <c r="H1113" s="309">
        <f t="shared" ref="H1113" si="870">F1113*$E$22/1000</f>
        <v>0</v>
      </c>
      <c r="I1113" s="308"/>
      <c r="J1113" s="539"/>
      <c r="K1113" s="579">
        <f>K1099+K1103+K1108+K1111+K1112</f>
        <v>16.3</v>
      </c>
      <c r="L1113" s="580">
        <f t="shared" ref="L1113:P1113" si="871">L1099+L1103+L1108+L1111+L1112</f>
        <v>29.77</v>
      </c>
      <c r="M1113" s="580">
        <f t="shared" si="871"/>
        <v>88.55</v>
      </c>
      <c r="N1113" s="580">
        <f t="shared" si="871"/>
        <v>739.27</v>
      </c>
      <c r="O1113" s="581">
        <f t="shared" si="871"/>
        <v>61.19</v>
      </c>
      <c r="P1113" s="1004">
        <f t="shared" si="871"/>
        <v>17.3</v>
      </c>
      <c r="Q1113" s="1012">
        <f t="shared" ref="Q1113:T1113" si="872">Q1099+Q1103+Q1108+Q1111+Q1112</f>
        <v>29.945</v>
      </c>
      <c r="R1113" s="1013">
        <f t="shared" si="872"/>
        <v>88.715</v>
      </c>
      <c r="S1113" s="1013">
        <f t="shared" si="872"/>
        <v>763.645</v>
      </c>
      <c r="T1113" s="1014">
        <f t="shared" si="872"/>
        <v>61.19</v>
      </c>
    </row>
    <row r="1114" spans="1:20">
      <c r="A1114" s="336"/>
      <c r="B1114" s="739" t="s">
        <v>48</v>
      </c>
      <c r="C1114" s="513"/>
      <c r="D1114" s="316"/>
      <c r="E1114" s="317"/>
      <c r="F1114" s="318"/>
      <c r="G1114" s="317"/>
      <c r="H1114" s="319"/>
      <c r="I1114" s="317"/>
      <c r="J1114" s="396"/>
      <c r="K1114" s="679"/>
      <c r="L1114" s="680"/>
      <c r="M1114" s="680"/>
      <c r="N1114" s="680"/>
      <c r="O1114" s="858"/>
      <c r="P1114" s="685"/>
      <c r="Q1114" s="724"/>
      <c r="R1114" s="725"/>
      <c r="S1114" s="725"/>
      <c r="T1114" s="878"/>
    </row>
    <row r="1115" spans="1:20">
      <c r="A1115" s="287" t="s">
        <v>49</v>
      </c>
      <c r="B1115" s="287"/>
      <c r="C1115" s="289" t="s">
        <v>180</v>
      </c>
      <c r="D1115" s="295">
        <v>80</v>
      </c>
      <c r="E1115" s="291"/>
      <c r="F1115" s="292"/>
      <c r="G1115" s="291"/>
      <c r="H1115" s="293" t="e">
        <f t="shared" ref="H1115" si="873">F1115*$E$5/1000</f>
        <v>#REF!</v>
      </c>
      <c r="I1115" s="291"/>
      <c r="J1115" s="369">
        <v>100</v>
      </c>
      <c r="K1115" s="370">
        <v>0.48</v>
      </c>
      <c r="L1115" s="25">
        <v>0.6</v>
      </c>
      <c r="M1115" s="25">
        <v>11.5</v>
      </c>
      <c r="N1115" s="25">
        <v>8.4</v>
      </c>
      <c r="O1115" s="65">
        <v>2.94</v>
      </c>
      <c r="P1115" s="548">
        <f>K1115*1.7</f>
        <v>0.816</v>
      </c>
      <c r="Q1115" s="600">
        <f t="shared" ref="Q1115:Q1136" si="874">L1115*1.7</f>
        <v>1.02</v>
      </c>
      <c r="R1115" s="601">
        <f t="shared" ref="R1115:R1136" si="875">M1115*1.7</f>
        <v>19.55</v>
      </c>
      <c r="S1115" s="601">
        <f t="shared" ref="S1115:S1136" si="876">N1115*1.7</f>
        <v>14.28</v>
      </c>
      <c r="T1115" s="604">
        <f t="shared" ref="T1115:T1136" si="877">O1115*1.7</f>
        <v>4.998</v>
      </c>
    </row>
    <row r="1116" hidden="1" spans="1:20">
      <c r="A1116" s="281"/>
      <c r="B1116" s="745"/>
      <c r="C1116" s="294" t="s">
        <v>155</v>
      </c>
      <c r="D1116" s="297"/>
      <c r="E1116" s="298"/>
      <c r="F1116" s="986">
        <v>156.1</v>
      </c>
      <c r="G1116" s="298">
        <v>125</v>
      </c>
      <c r="H1116" s="987">
        <f>F1116*$E$28/1000</f>
        <v>0</v>
      </c>
      <c r="I1116" s="298"/>
      <c r="J1116" s="384"/>
      <c r="K1116" s="374"/>
      <c r="L1116" s="148"/>
      <c r="M1116" s="148"/>
      <c r="N1116" s="148"/>
      <c r="O1116" s="375"/>
      <c r="P1116" s="548">
        <f t="shared" ref="P1116:P1136" si="878">K1116*1.7</f>
        <v>0</v>
      </c>
      <c r="Q1116" s="600">
        <f t="shared" si="874"/>
        <v>0</v>
      </c>
      <c r="R1116" s="601">
        <f t="shared" si="875"/>
        <v>0</v>
      </c>
      <c r="S1116" s="601">
        <f t="shared" si="876"/>
        <v>0</v>
      </c>
      <c r="T1116" s="604">
        <f t="shared" si="877"/>
        <v>0</v>
      </c>
    </row>
    <row r="1117" hidden="1" spans="1:20">
      <c r="A1117" s="745" t="s">
        <v>181</v>
      </c>
      <c r="B1117" s="745"/>
      <c r="C1117" s="294" t="s">
        <v>137</v>
      </c>
      <c r="D1117" s="297"/>
      <c r="E1117" s="298"/>
      <c r="F1117" s="986">
        <v>12.5</v>
      </c>
      <c r="G1117" s="298">
        <v>10</v>
      </c>
      <c r="H1117" s="987">
        <f t="shared" ref="H1117:H1121" si="879">F1117*$E$28/1000</f>
        <v>0</v>
      </c>
      <c r="I1117" s="298"/>
      <c r="J1117" s="384"/>
      <c r="K1117" s="374"/>
      <c r="L1117" s="148"/>
      <c r="M1117" s="148"/>
      <c r="N1117" s="148"/>
      <c r="O1117" s="375"/>
      <c r="P1117" s="548">
        <f t="shared" si="878"/>
        <v>0</v>
      </c>
      <c r="Q1117" s="600">
        <f t="shared" si="874"/>
        <v>0</v>
      </c>
      <c r="R1117" s="601">
        <f t="shared" si="875"/>
        <v>0</v>
      </c>
      <c r="S1117" s="601">
        <f t="shared" si="876"/>
        <v>0</v>
      </c>
      <c r="T1117" s="604">
        <f t="shared" si="877"/>
        <v>0</v>
      </c>
    </row>
    <row r="1118" hidden="1" spans="1:20">
      <c r="A1118" s="745" t="s">
        <v>115</v>
      </c>
      <c r="B1118" s="745"/>
      <c r="C1118" s="294" t="s">
        <v>182</v>
      </c>
      <c r="D1118" s="297"/>
      <c r="E1118" s="298"/>
      <c r="F1118" s="986">
        <v>0.3</v>
      </c>
      <c r="G1118" s="298">
        <v>0.3</v>
      </c>
      <c r="H1118" s="988">
        <f t="shared" si="879"/>
        <v>0</v>
      </c>
      <c r="I1118" s="298"/>
      <c r="J1118" s="384"/>
      <c r="K1118" s="374"/>
      <c r="L1118" s="148"/>
      <c r="M1118" s="148"/>
      <c r="N1118" s="148"/>
      <c r="O1118" s="375"/>
      <c r="P1118" s="548">
        <f t="shared" si="878"/>
        <v>0</v>
      </c>
      <c r="Q1118" s="600">
        <f t="shared" si="874"/>
        <v>0</v>
      </c>
      <c r="R1118" s="601">
        <f t="shared" si="875"/>
        <v>0</v>
      </c>
      <c r="S1118" s="601">
        <f t="shared" si="876"/>
        <v>0</v>
      </c>
      <c r="T1118" s="604">
        <f t="shared" si="877"/>
        <v>0</v>
      </c>
    </row>
    <row r="1119" hidden="1" spans="1:20">
      <c r="A1119" s="288"/>
      <c r="B1119" s="745"/>
      <c r="C1119" s="294" t="s">
        <v>33</v>
      </c>
      <c r="D1119" s="297"/>
      <c r="E1119" s="298"/>
      <c r="F1119" s="986">
        <v>3</v>
      </c>
      <c r="G1119" s="298">
        <v>3</v>
      </c>
      <c r="H1119" s="988">
        <f t="shared" si="879"/>
        <v>0</v>
      </c>
      <c r="I1119" s="298"/>
      <c r="J1119" s="384"/>
      <c r="K1119" s="374"/>
      <c r="L1119" s="148"/>
      <c r="M1119" s="148"/>
      <c r="N1119" s="148"/>
      <c r="O1119" s="375"/>
      <c r="P1119" s="548">
        <f t="shared" si="878"/>
        <v>0</v>
      </c>
      <c r="Q1119" s="600">
        <f t="shared" si="874"/>
        <v>0</v>
      </c>
      <c r="R1119" s="601">
        <f t="shared" si="875"/>
        <v>0</v>
      </c>
      <c r="S1119" s="601">
        <f t="shared" si="876"/>
        <v>0</v>
      </c>
      <c r="T1119" s="604">
        <f t="shared" si="877"/>
        <v>0</v>
      </c>
    </row>
    <row r="1120" hidden="1" spans="1:20">
      <c r="A1120" s="288"/>
      <c r="B1120" s="745"/>
      <c r="C1120" s="294" t="s">
        <v>79</v>
      </c>
      <c r="D1120" s="297"/>
      <c r="E1120" s="298"/>
      <c r="F1120" s="986">
        <v>10</v>
      </c>
      <c r="G1120" s="298">
        <v>10</v>
      </c>
      <c r="H1120" s="988">
        <f t="shared" si="879"/>
        <v>0</v>
      </c>
      <c r="I1120" s="298"/>
      <c r="J1120" s="384"/>
      <c r="K1120" s="374"/>
      <c r="L1120" s="148"/>
      <c r="M1120" s="148"/>
      <c r="N1120" s="148"/>
      <c r="O1120" s="375"/>
      <c r="P1120" s="548">
        <f t="shared" si="878"/>
        <v>0</v>
      </c>
      <c r="Q1120" s="600">
        <f t="shared" si="874"/>
        <v>0</v>
      </c>
      <c r="R1120" s="601">
        <f t="shared" si="875"/>
        <v>0</v>
      </c>
      <c r="S1120" s="601">
        <f t="shared" si="876"/>
        <v>0</v>
      </c>
      <c r="T1120" s="604">
        <f t="shared" si="877"/>
        <v>0</v>
      </c>
    </row>
    <row r="1121" spans="1:20">
      <c r="A1121" s="288" t="s">
        <v>262</v>
      </c>
      <c r="B1121" s="288"/>
      <c r="C1121" s="289" t="s">
        <v>263</v>
      </c>
      <c r="D1121" s="290">
        <v>250</v>
      </c>
      <c r="E1121" s="291">
        <f>E1115</f>
        <v>0</v>
      </c>
      <c r="F1121" s="292"/>
      <c r="G1121" s="291"/>
      <c r="H1121" s="293">
        <f t="shared" si="879"/>
        <v>0</v>
      </c>
      <c r="I1121" s="291"/>
      <c r="J1121" s="369">
        <v>250</v>
      </c>
      <c r="K1121" s="372">
        <v>4.8</v>
      </c>
      <c r="L1121" s="28">
        <v>3.4</v>
      </c>
      <c r="M1121" s="28">
        <v>17.2</v>
      </c>
      <c r="N1121" s="28">
        <v>128</v>
      </c>
      <c r="O1121" s="75">
        <v>28.14</v>
      </c>
      <c r="P1121" s="548">
        <f t="shared" si="878"/>
        <v>8.16</v>
      </c>
      <c r="Q1121" s="600">
        <f t="shared" si="874"/>
        <v>5.78</v>
      </c>
      <c r="R1121" s="601">
        <f t="shared" si="875"/>
        <v>29.24</v>
      </c>
      <c r="S1121" s="601">
        <f t="shared" si="876"/>
        <v>217.6</v>
      </c>
      <c r="T1121" s="604">
        <f t="shared" si="877"/>
        <v>47.838</v>
      </c>
    </row>
    <row r="1122" hidden="1" spans="1:20">
      <c r="A1122" s="288" t="s">
        <v>264</v>
      </c>
      <c r="B1122" s="288"/>
      <c r="C1122" s="294" t="s">
        <v>265</v>
      </c>
      <c r="D1122" s="290"/>
      <c r="E1122" s="291"/>
      <c r="F1122" s="291">
        <v>16.2</v>
      </c>
      <c r="G1122" s="291">
        <v>16</v>
      </c>
      <c r="H1122" s="293">
        <f t="shared" ref="H1122:H1127" si="880">F1122*$E$35/1000</f>
        <v>0</v>
      </c>
      <c r="I1122" s="291"/>
      <c r="J1122" s="369"/>
      <c r="K1122" s="372"/>
      <c r="L1122" s="28"/>
      <c r="M1122" s="28"/>
      <c r="N1122" s="28"/>
      <c r="O1122" s="75"/>
      <c r="P1122" s="548">
        <f t="shared" si="878"/>
        <v>0</v>
      </c>
      <c r="Q1122" s="600">
        <f t="shared" si="874"/>
        <v>0</v>
      </c>
      <c r="R1122" s="601">
        <f t="shared" si="875"/>
        <v>0</v>
      </c>
      <c r="S1122" s="601">
        <f t="shared" si="876"/>
        <v>0</v>
      </c>
      <c r="T1122" s="604">
        <f t="shared" si="877"/>
        <v>0</v>
      </c>
    </row>
    <row r="1123" hidden="1" spans="1:20">
      <c r="A1123" s="288"/>
      <c r="B1123" s="288"/>
      <c r="C1123" s="294" t="s">
        <v>57</v>
      </c>
      <c r="D1123" s="290"/>
      <c r="E1123" s="291"/>
      <c r="F1123" s="291">
        <v>67</v>
      </c>
      <c r="G1123" s="291">
        <v>50</v>
      </c>
      <c r="H1123" s="293">
        <f t="shared" si="880"/>
        <v>0</v>
      </c>
      <c r="I1123" s="291"/>
      <c r="J1123" s="369"/>
      <c r="K1123" s="372"/>
      <c r="L1123" s="28"/>
      <c r="M1123" s="28"/>
      <c r="N1123" s="28"/>
      <c r="O1123" s="75"/>
      <c r="P1123" s="548">
        <f t="shared" si="878"/>
        <v>0</v>
      </c>
      <c r="Q1123" s="600">
        <f t="shared" si="874"/>
        <v>0</v>
      </c>
      <c r="R1123" s="601">
        <f t="shared" si="875"/>
        <v>0</v>
      </c>
      <c r="S1123" s="601">
        <f t="shared" si="876"/>
        <v>0</v>
      </c>
      <c r="T1123" s="604">
        <f t="shared" si="877"/>
        <v>0</v>
      </c>
    </row>
    <row r="1124" hidden="1" spans="1:20">
      <c r="A1124" s="288"/>
      <c r="B1124" s="288"/>
      <c r="C1124" s="294" t="s">
        <v>59</v>
      </c>
      <c r="D1124" s="290"/>
      <c r="E1124" s="291"/>
      <c r="F1124" s="291">
        <v>9.6</v>
      </c>
      <c r="G1124" s="291">
        <v>8</v>
      </c>
      <c r="H1124" s="293">
        <f t="shared" si="880"/>
        <v>0</v>
      </c>
      <c r="I1124" s="291">
        <f>D1121*E1121/1000</f>
        <v>0</v>
      </c>
      <c r="J1124" s="369"/>
      <c r="K1124" s="372"/>
      <c r="L1124" s="28"/>
      <c r="M1124" s="28"/>
      <c r="N1124" s="28"/>
      <c r="O1124" s="75"/>
      <c r="P1124" s="548">
        <f t="shared" si="878"/>
        <v>0</v>
      </c>
      <c r="Q1124" s="600">
        <f t="shared" si="874"/>
        <v>0</v>
      </c>
      <c r="R1124" s="601">
        <f t="shared" si="875"/>
        <v>0</v>
      </c>
      <c r="S1124" s="601">
        <f t="shared" si="876"/>
        <v>0</v>
      </c>
      <c r="T1124" s="604">
        <f t="shared" si="877"/>
        <v>0</v>
      </c>
    </row>
    <row r="1125" hidden="1" spans="1:20">
      <c r="A1125" s="288"/>
      <c r="B1125" s="288"/>
      <c r="C1125" s="294" t="s">
        <v>107</v>
      </c>
      <c r="D1125" s="290"/>
      <c r="E1125" s="291"/>
      <c r="F1125" s="291">
        <v>10</v>
      </c>
      <c r="G1125" s="291">
        <v>8</v>
      </c>
      <c r="H1125" s="293">
        <f t="shared" si="880"/>
        <v>0</v>
      </c>
      <c r="I1125" s="291" t="s">
        <v>32</v>
      </c>
      <c r="J1125" s="369"/>
      <c r="K1125" s="372"/>
      <c r="L1125" s="28"/>
      <c r="M1125" s="28"/>
      <c r="N1125" s="28"/>
      <c r="O1125" s="75"/>
      <c r="P1125" s="548">
        <f t="shared" si="878"/>
        <v>0</v>
      </c>
      <c r="Q1125" s="600">
        <f t="shared" si="874"/>
        <v>0</v>
      </c>
      <c r="R1125" s="601">
        <f t="shared" si="875"/>
        <v>0</v>
      </c>
      <c r="S1125" s="601">
        <f t="shared" si="876"/>
        <v>0</v>
      </c>
      <c r="T1125" s="604">
        <f t="shared" si="877"/>
        <v>0</v>
      </c>
    </row>
    <row r="1126" hidden="1" spans="1:20">
      <c r="A1126" s="288"/>
      <c r="B1126" s="288"/>
      <c r="C1126" s="294" t="s">
        <v>24</v>
      </c>
      <c r="D1126" s="290"/>
      <c r="E1126" s="291"/>
      <c r="F1126" s="291">
        <v>4</v>
      </c>
      <c r="G1126" s="291">
        <v>4</v>
      </c>
      <c r="H1126" s="293">
        <f t="shared" si="880"/>
        <v>0</v>
      </c>
      <c r="I1126" s="291"/>
      <c r="J1126" s="369"/>
      <c r="K1126" s="859"/>
      <c r="L1126" s="860"/>
      <c r="M1126" s="860"/>
      <c r="N1126" s="860"/>
      <c r="O1126" s="534"/>
      <c r="P1126" s="548">
        <f t="shared" si="878"/>
        <v>0</v>
      </c>
      <c r="Q1126" s="600">
        <f t="shared" si="874"/>
        <v>0</v>
      </c>
      <c r="R1126" s="601">
        <f t="shared" si="875"/>
        <v>0</v>
      </c>
      <c r="S1126" s="601">
        <f t="shared" si="876"/>
        <v>0</v>
      </c>
      <c r="T1126" s="604">
        <f t="shared" si="877"/>
        <v>0</v>
      </c>
    </row>
    <row r="1127" hidden="1" spans="1:20">
      <c r="A1127" s="288"/>
      <c r="B1127" s="288"/>
      <c r="C1127" s="294" t="s">
        <v>187</v>
      </c>
      <c r="D1127" s="290"/>
      <c r="E1127" s="291"/>
      <c r="F1127" s="291">
        <v>130</v>
      </c>
      <c r="G1127" s="291">
        <v>130</v>
      </c>
      <c r="H1127" s="293">
        <f t="shared" si="880"/>
        <v>0</v>
      </c>
      <c r="I1127" s="291"/>
      <c r="J1127" s="369"/>
      <c r="K1127" s="859"/>
      <c r="L1127" s="860"/>
      <c r="M1127" s="860"/>
      <c r="N1127" s="860"/>
      <c r="O1127" s="534"/>
      <c r="P1127" s="548">
        <f t="shared" si="878"/>
        <v>0</v>
      </c>
      <c r="Q1127" s="600">
        <f t="shared" si="874"/>
        <v>0</v>
      </c>
      <c r="R1127" s="601">
        <f t="shared" si="875"/>
        <v>0</v>
      </c>
      <c r="S1127" s="601">
        <f t="shared" si="876"/>
        <v>0</v>
      </c>
      <c r="T1127" s="604">
        <f t="shared" si="877"/>
        <v>0</v>
      </c>
    </row>
    <row r="1128" hidden="1" spans="1:20">
      <c r="A1128" s="288"/>
      <c r="B1128" s="288"/>
      <c r="C1128" s="294" t="s">
        <v>109</v>
      </c>
      <c r="D1128" s="325"/>
      <c r="E1128" s="326"/>
      <c r="F1128" s="291">
        <v>21.26</v>
      </c>
      <c r="G1128" s="291">
        <v>16.1</v>
      </c>
      <c r="H1128" s="293"/>
      <c r="I1128" s="291"/>
      <c r="J1128" s="369"/>
      <c r="K1128" s="859"/>
      <c r="L1128" s="860"/>
      <c r="M1128" s="860"/>
      <c r="N1128" s="860"/>
      <c r="O1128" s="534"/>
      <c r="P1128" s="548">
        <f t="shared" si="878"/>
        <v>0</v>
      </c>
      <c r="Q1128" s="600">
        <f t="shared" si="874"/>
        <v>0</v>
      </c>
      <c r="R1128" s="601">
        <f t="shared" si="875"/>
        <v>0</v>
      </c>
      <c r="S1128" s="601">
        <f t="shared" si="876"/>
        <v>0</v>
      </c>
      <c r="T1128" s="604">
        <f t="shared" si="877"/>
        <v>0</v>
      </c>
    </row>
    <row r="1129" spans="1:20">
      <c r="A1129" s="287" t="s">
        <v>266</v>
      </c>
      <c r="B1129" s="288"/>
      <c r="C1129" s="289" t="s">
        <v>267</v>
      </c>
      <c r="D1129" s="290">
        <v>100</v>
      </c>
      <c r="E1129" s="291">
        <f>E1121</f>
        <v>0</v>
      </c>
      <c r="F1129" s="292"/>
      <c r="G1129" s="291"/>
      <c r="H1129" s="293">
        <f t="shared" ref="H1129" si="881">F1129*$E$35/1000</f>
        <v>0</v>
      </c>
      <c r="I1129" s="291"/>
      <c r="J1129" s="369">
        <v>100</v>
      </c>
      <c r="K1129" s="372">
        <v>11.5</v>
      </c>
      <c r="L1129" s="25">
        <v>11</v>
      </c>
      <c r="M1129" s="28">
        <v>9</v>
      </c>
      <c r="N1129" s="28">
        <v>192.5</v>
      </c>
      <c r="O1129" s="75">
        <v>0.012</v>
      </c>
      <c r="P1129" s="548">
        <f t="shared" si="878"/>
        <v>19.55</v>
      </c>
      <c r="Q1129" s="600">
        <f t="shared" si="874"/>
        <v>18.7</v>
      </c>
      <c r="R1129" s="601">
        <f t="shared" si="875"/>
        <v>15.3</v>
      </c>
      <c r="S1129" s="601">
        <f t="shared" si="876"/>
        <v>327.25</v>
      </c>
      <c r="T1129" s="604">
        <f t="shared" si="877"/>
        <v>0.0204</v>
      </c>
    </row>
    <row r="1130" hidden="1" spans="1:20">
      <c r="A1130" s="287" t="s">
        <v>30</v>
      </c>
      <c r="B1130" s="288"/>
      <c r="C1130" s="294" t="s">
        <v>268</v>
      </c>
      <c r="D1130" s="290"/>
      <c r="E1130" s="291"/>
      <c r="F1130" s="291">
        <v>47.25</v>
      </c>
      <c r="G1130" s="291">
        <v>45</v>
      </c>
      <c r="H1130" s="293" t="e">
        <f>F1130*#REF!/1000</f>
        <v>#REF!</v>
      </c>
      <c r="I1130" s="291">
        <f>D1129*E1129/1000</f>
        <v>0</v>
      </c>
      <c r="J1130" s="369"/>
      <c r="K1130" s="669"/>
      <c r="L1130" s="121"/>
      <c r="M1130" s="121"/>
      <c r="N1130" s="121"/>
      <c r="O1130" s="673"/>
      <c r="P1130" s="548">
        <f t="shared" si="878"/>
        <v>0</v>
      </c>
      <c r="Q1130" s="600">
        <f t="shared" si="874"/>
        <v>0</v>
      </c>
      <c r="R1130" s="601">
        <f t="shared" si="875"/>
        <v>0</v>
      </c>
      <c r="S1130" s="601">
        <f t="shared" si="876"/>
        <v>0</v>
      </c>
      <c r="T1130" s="604">
        <f t="shared" si="877"/>
        <v>0</v>
      </c>
    </row>
    <row r="1131" hidden="1" spans="1:20">
      <c r="A1131" s="287" t="s">
        <v>269</v>
      </c>
      <c r="B1131" s="288"/>
      <c r="C1131" s="294" t="s">
        <v>270</v>
      </c>
      <c r="D1131" s="290"/>
      <c r="E1131" s="291"/>
      <c r="F1131" s="291">
        <v>7.5</v>
      </c>
      <c r="G1131" s="291">
        <v>7.5</v>
      </c>
      <c r="H1131" s="293" t="e">
        <f>F1131*#REF!/1000</f>
        <v>#REF!</v>
      </c>
      <c r="I1131" s="291"/>
      <c r="J1131" s="369"/>
      <c r="K1131" s="669"/>
      <c r="L1131" s="121"/>
      <c r="M1131" s="121"/>
      <c r="N1131" s="121"/>
      <c r="O1131" s="673"/>
      <c r="P1131" s="548">
        <f t="shared" si="878"/>
        <v>0</v>
      </c>
      <c r="Q1131" s="600">
        <f t="shared" si="874"/>
        <v>0</v>
      </c>
      <c r="R1131" s="601">
        <f t="shared" si="875"/>
        <v>0</v>
      </c>
      <c r="S1131" s="601">
        <f t="shared" si="876"/>
        <v>0</v>
      </c>
      <c r="T1131" s="604">
        <f t="shared" si="877"/>
        <v>0</v>
      </c>
    </row>
    <row r="1132" hidden="1" spans="1:20">
      <c r="A1132" s="288"/>
      <c r="B1132" s="288"/>
      <c r="C1132" s="294" t="s">
        <v>31</v>
      </c>
      <c r="D1132" s="636"/>
      <c r="E1132" s="291"/>
      <c r="F1132" s="292">
        <v>18.7</v>
      </c>
      <c r="G1132" s="291">
        <v>18.7</v>
      </c>
      <c r="H1132" s="293" t="e">
        <f>F1132*#REF!/1000</f>
        <v>#REF!</v>
      </c>
      <c r="I1132" s="291"/>
      <c r="J1132" s="369"/>
      <c r="K1132" s="669"/>
      <c r="L1132" s="121"/>
      <c r="M1132" s="121"/>
      <c r="N1132" s="121"/>
      <c r="O1132" s="673"/>
      <c r="P1132" s="548">
        <f t="shared" si="878"/>
        <v>0</v>
      </c>
      <c r="Q1132" s="600">
        <f t="shared" si="874"/>
        <v>0</v>
      </c>
      <c r="R1132" s="601">
        <f t="shared" si="875"/>
        <v>0</v>
      </c>
      <c r="S1132" s="601">
        <f t="shared" si="876"/>
        <v>0</v>
      </c>
      <c r="T1132" s="604">
        <f t="shared" si="877"/>
        <v>0</v>
      </c>
    </row>
    <row r="1133" hidden="1" spans="1:20">
      <c r="A1133" s="288"/>
      <c r="B1133" s="288"/>
      <c r="C1133" s="989" t="s">
        <v>135</v>
      </c>
      <c r="D1133" s="990"/>
      <c r="E1133" s="549"/>
      <c r="F1133" s="991">
        <v>3</v>
      </c>
      <c r="G1133" s="992">
        <v>3</v>
      </c>
      <c r="H1133" s="293" t="e">
        <f>F1133*#REF!/1000</f>
        <v>#REF!</v>
      </c>
      <c r="I1133" s="291"/>
      <c r="J1133" s="369"/>
      <c r="K1133" s="669"/>
      <c r="L1133" s="121"/>
      <c r="M1133" s="121"/>
      <c r="N1133" s="121"/>
      <c r="O1133" s="673"/>
      <c r="P1133" s="548">
        <f t="shared" si="878"/>
        <v>0</v>
      </c>
      <c r="Q1133" s="600">
        <f t="shared" si="874"/>
        <v>0</v>
      </c>
      <c r="R1133" s="601">
        <f t="shared" si="875"/>
        <v>0</v>
      </c>
      <c r="S1133" s="601">
        <f t="shared" si="876"/>
        <v>0</v>
      </c>
      <c r="T1133" s="604">
        <f t="shared" si="877"/>
        <v>0</v>
      </c>
    </row>
    <row r="1134" hidden="1" spans="1:20">
      <c r="A1134" s="288"/>
      <c r="B1134" s="288"/>
      <c r="C1134" s="989" t="s">
        <v>59</v>
      </c>
      <c r="D1134" s="990"/>
      <c r="E1134" s="549"/>
      <c r="F1134" s="991">
        <v>7.5</v>
      </c>
      <c r="G1134" s="992">
        <v>6</v>
      </c>
      <c r="H1134" s="293" t="e">
        <f>F1134*#REF!/1000</f>
        <v>#REF!</v>
      </c>
      <c r="I1134" s="291"/>
      <c r="J1134" s="369"/>
      <c r="K1134" s="669"/>
      <c r="L1134" s="121"/>
      <c r="M1134" s="121"/>
      <c r="N1134" s="121"/>
      <c r="O1134" s="673"/>
      <c r="P1134" s="548">
        <f t="shared" si="878"/>
        <v>0</v>
      </c>
      <c r="Q1134" s="600">
        <f t="shared" si="874"/>
        <v>0</v>
      </c>
      <c r="R1134" s="601">
        <f t="shared" si="875"/>
        <v>0</v>
      </c>
      <c r="S1134" s="601">
        <f t="shared" si="876"/>
        <v>0</v>
      </c>
      <c r="T1134" s="604">
        <f t="shared" si="877"/>
        <v>0</v>
      </c>
    </row>
    <row r="1135" hidden="1" spans="1:20">
      <c r="A1135" s="288"/>
      <c r="B1135" s="288"/>
      <c r="C1135" s="989" t="s">
        <v>271</v>
      </c>
      <c r="D1135" s="990"/>
      <c r="E1135" s="549"/>
      <c r="F1135" s="991">
        <v>6</v>
      </c>
      <c r="G1135" s="992">
        <v>6</v>
      </c>
      <c r="H1135" s="293" t="e">
        <f>F1135*#REF!/1000</f>
        <v>#REF!</v>
      </c>
      <c r="I1135" s="291"/>
      <c r="J1135" s="369"/>
      <c r="K1135" s="669"/>
      <c r="L1135" s="121"/>
      <c r="M1135" s="121"/>
      <c r="N1135" s="121"/>
      <c r="O1135" s="673"/>
      <c r="P1135" s="548">
        <f t="shared" si="878"/>
        <v>0</v>
      </c>
      <c r="Q1135" s="600">
        <f t="shared" si="874"/>
        <v>0</v>
      </c>
      <c r="R1135" s="601">
        <f t="shared" si="875"/>
        <v>0</v>
      </c>
      <c r="S1135" s="601">
        <f t="shared" si="876"/>
        <v>0</v>
      </c>
      <c r="T1135" s="604">
        <f t="shared" si="877"/>
        <v>0</v>
      </c>
    </row>
    <row r="1136" hidden="1" spans="1:20">
      <c r="A1136" s="288"/>
      <c r="B1136" s="288"/>
      <c r="C1136" s="294" t="s">
        <v>24</v>
      </c>
      <c r="D1136" s="990"/>
      <c r="E1136" s="549"/>
      <c r="F1136" s="991">
        <v>4.5</v>
      </c>
      <c r="G1136" s="992">
        <v>4.5</v>
      </c>
      <c r="H1136" s="293" t="e">
        <f>F1136*#REF!/1000</f>
        <v>#REF!</v>
      </c>
      <c r="I1136" s="291"/>
      <c r="J1136" s="369"/>
      <c r="K1136" s="669"/>
      <c r="L1136" s="121"/>
      <c r="M1136" s="121"/>
      <c r="N1136" s="121"/>
      <c r="O1136" s="673"/>
      <c r="P1136" s="548">
        <f t="shared" si="878"/>
        <v>0</v>
      </c>
      <c r="Q1136" s="600">
        <f t="shared" si="874"/>
        <v>0</v>
      </c>
      <c r="R1136" s="601">
        <f t="shared" si="875"/>
        <v>0</v>
      </c>
      <c r="S1136" s="601">
        <f t="shared" si="876"/>
        <v>0</v>
      </c>
      <c r="T1136" s="604">
        <f t="shared" si="877"/>
        <v>0</v>
      </c>
    </row>
    <row r="1137" spans="1:20">
      <c r="A1137" s="288" t="s">
        <v>76</v>
      </c>
      <c r="B1137" s="288"/>
      <c r="C1137" s="289" t="s">
        <v>77</v>
      </c>
      <c r="D1137" s="290">
        <v>150</v>
      </c>
      <c r="E1137" s="291">
        <f>E1128</f>
        <v>0</v>
      </c>
      <c r="F1137" s="292"/>
      <c r="G1137" s="291"/>
      <c r="H1137" s="293" t="e">
        <f>F1137*#REF!/1000</f>
        <v>#REF!</v>
      </c>
      <c r="I1137" s="291"/>
      <c r="J1137" s="369">
        <v>180</v>
      </c>
      <c r="K1137" s="372">
        <v>6.15</v>
      </c>
      <c r="L1137" s="28">
        <v>5.55</v>
      </c>
      <c r="M1137" s="28">
        <v>24</v>
      </c>
      <c r="N1137" s="28">
        <v>167</v>
      </c>
      <c r="O1137" s="75">
        <v>20.62</v>
      </c>
      <c r="P1137" s="548">
        <f>K1137*1.6</f>
        <v>9.84</v>
      </c>
      <c r="Q1137" s="600">
        <f t="shared" ref="Q1137" si="882">L1137*1.6</f>
        <v>8.88</v>
      </c>
      <c r="R1137" s="601">
        <f t="shared" ref="R1137" si="883">M1137*1.6</f>
        <v>38.4</v>
      </c>
      <c r="S1137" s="601">
        <f t="shared" ref="S1137" si="884">N1137*1.6</f>
        <v>267.2</v>
      </c>
      <c r="T1137" s="604">
        <f t="shared" ref="T1137" si="885">O1137*1.6</f>
        <v>32.992</v>
      </c>
    </row>
    <row r="1138" hidden="1" spans="1:20">
      <c r="A1138" s="288" t="s">
        <v>78</v>
      </c>
      <c r="B1138" s="288"/>
      <c r="C1138" s="294" t="s">
        <v>57</v>
      </c>
      <c r="D1138" s="290"/>
      <c r="E1138" s="291"/>
      <c r="F1138" s="291">
        <v>199.9</v>
      </c>
      <c r="G1138" s="291">
        <v>150</v>
      </c>
      <c r="H1138" s="293">
        <f>F1138*$E$55/1000</f>
        <v>0</v>
      </c>
      <c r="I1138" s="291"/>
      <c r="J1138" s="369"/>
      <c r="K1138" s="372"/>
      <c r="L1138" s="28"/>
      <c r="M1138" s="28"/>
      <c r="N1138" s="28"/>
      <c r="O1138" s="75"/>
      <c r="P1138" s="1022"/>
      <c r="Q1138" s="1047"/>
      <c r="R1138" s="1048"/>
      <c r="S1138" s="1048"/>
      <c r="T1138" s="1049"/>
    </row>
    <row r="1139" hidden="1" spans="1:20">
      <c r="A1139" s="288"/>
      <c r="B1139" s="288"/>
      <c r="C1139" s="294" t="s">
        <v>79</v>
      </c>
      <c r="D1139" s="290"/>
      <c r="E1139" s="291"/>
      <c r="F1139" s="291">
        <v>4.5</v>
      </c>
      <c r="G1139" s="291">
        <v>4.5</v>
      </c>
      <c r="H1139" s="293">
        <f>F1139*$E$55/1000</f>
        <v>0</v>
      </c>
      <c r="I1139" s="291">
        <f>D1137*E1137/1000</f>
        <v>0</v>
      </c>
      <c r="J1139" s="369"/>
      <c r="K1139" s="372"/>
      <c r="L1139" s="28"/>
      <c r="M1139" s="28"/>
      <c r="N1139" s="28"/>
      <c r="O1139" s="75"/>
      <c r="P1139" s="1022"/>
      <c r="Q1139" s="1047"/>
      <c r="R1139" s="1048"/>
      <c r="S1139" s="1048"/>
      <c r="T1139" s="1049"/>
    </row>
    <row r="1140" spans="1:20">
      <c r="A1140" s="288" t="s">
        <v>123</v>
      </c>
      <c r="B1140" s="287"/>
      <c r="C1140" s="296" t="s">
        <v>272</v>
      </c>
      <c r="D1140" s="290">
        <v>200</v>
      </c>
      <c r="E1140" s="291">
        <f>E1139</f>
        <v>0</v>
      </c>
      <c r="F1140" s="292">
        <v>200</v>
      </c>
      <c r="G1140" s="291"/>
      <c r="H1140" s="293" t="e">
        <f>#REF!*$E$65/1000</f>
        <v>#REF!</v>
      </c>
      <c r="I1140" s="291"/>
      <c r="J1140" s="369">
        <v>200</v>
      </c>
      <c r="K1140" s="669">
        <v>0.72</v>
      </c>
      <c r="L1140" s="121">
        <v>0</v>
      </c>
      <c r="M1140" s="121">
        <v>25.25</v>
      </c>
      <c r="N1140" s="121">
        <v>85.34</v>
      </c>
      <c r="O1140" s="673">
        <v>40</v>
      </c>
      <c r="P1140" s="1023">
        <v>0.72</v>
      </c>
      <c r="Q1140" s="1050">
        <v>0</v>
      </c>
      <c r="R1140" s="1051">
        <v>25.25</v>
      </c>
      <c r="S1140" s="1051">
        <v>85.34</v>
      </c>
      <c r="T1140" s="1052">
        <v>40</v>
      </c>
    </row>
    <row r="1141" hidden="1" spans="1:20">
      <c r="A1141" s="288"/>
      <c r="B1141" s="287"/>
      <c r="C1141" s="289" t="s">
        <v>273</v>
      </c>
      <c r="D1141" s="290"/>
      <c r="E1141" s="291"/>
      <c r="F1141" s="291">
        <v>44.4</v>
      </c>
      <c r="G1141" s="1015">
        <v>40</v>
      </c>
      <c r="H1141" s="1016"/>
      <c r="I1141" s="1016">
        <v>40</v>
      </c>
      <c r="J1141" s="369">
        <v>200</v>
      </c>
      <c r="K1141" s="1024"/>
      <c r="L1141" s="121"/>
      <c r="M1141" s="121"/>
      <c r="N1141" s="121"/>
      <c r="O1141" s="673"/>
      <c r="P1141" s="1025"/>
      <c r="Q1141" s="1050"/>
      <c r="R1141" s="1051"/>
      <c r="S1141" s="1051"/>
      <c r="T1141" s="1052"/>
    </row>
    <row r="1142" hidden="1" spans="1:20">
      <c r="A1142" s="288"/>
      <c r="B1142" s="287"/>
      <c r="C1142" s="289" t="s">
        <v>33</v>
      </c>
      <c r="D1142" s="290"/>
      <c r="E1142" s="291"/>
      <c r="F1142" s="291">
        <v>5</v>
      </c>
      <c r="G1142" s="1015">
        <v>5</v>
      </c>
      <c r="H1142" s="1016"/>
      <c r="I1142" s="1016">
        <v>5</v>
      </c>
      <c r="J1142" s="369">
        <v>200</v>
      </c>
      <c r="K1142" s="1024"/>
      <c r="L1142" s="121"/>
      <c r="M1142" s="121"/>
      <c r="N1142" s="121"/>
      <c r="O1142" s="673"/>
      <c r="P1142" s="1025"/>
      <c r="Q1142" s="1050"/>
      <c r="R1142" s="1051"/>
      <c r="S1142" s="1051"/>
      <c r="T1142" s="1052"/>
    </row>
    <row r="1143" spans="1:20">
      <c r="A1143" s="287" t="s">
        <v>42</v>
      </c>
      <c r="B1143" s="287"/>
      <c r="C1143" s="289" t="s">
        <v>84</v>
      </c>
      <c r="D1143" s="295">
        <v>40</v>
      </c>
      <c r="E1143" s="291"/>
      <c r="F1143" s="292">
        <v>50</v>
      </c>
      <c r="G1143" s="291">
        <v>50</v>
      </c>
      <c r="H1143" s="293" t="e">
        <f t="shared" ref="H1143:H1144" si="886">F1143*$E$5/1000</f>
        <v>#REF!</v>
      </c>
      <c r="I1143" s="291"/>
      <c r="J1143" s="369">
        <v>60</v>
      </c>
      <c r="K1143" s="370">
        <v>2.8</v>
      </c>
      <c r="L1143" s="25">
        <v>0.51</v>
      </c>
      <c r="M1143" s="25">
        <v>6.5</v>
      </c>
      <c r="N1143" s="25">
        <v>90</v>
      </c>
      <c r="O1143" s="65">
        <v>0</v>
      </c>
      <c r="P1143" s="548">
        <f>K1143*1.7</f>
        <v>4.76</v>
      </c>
      <c r="Q1143" s="600">
        <f t="shared" ref="Q1143:Q1144" si="887">L1143*1.7</f>
        <v>0.867</v>
      </c>
      <c r="R1143" s="601">
        <f t="shared" ref="R1143:R1144" si="888">M1143*1.7</f>
        <v>11.05</v>
      </c>
      <c r="S1143" s="601">
        <f t="shared" ref="S1143:S1144" si="889">N1143*1.7</f>
        <v>153</v>
      </c>
      <c r="T1143" s="604">
        <f t="shared" ref="T1143:T1144" si="890">O1143*1.7</f>
        <v>0</v>
      </c>
    </row>
    <row r="1144" ht="15.75" spans="1:20">
      <c r="A1144" s="300" t="s">
        <v>42</v>
      </c>
      <c r="B1144" s="300"/>
      <c r="C1144" s="301" t="s">
        <v>37</v>
      </c>
      <c r="D1144" s="331">
        <v>20</v>
      </c>
      <c r="E1144" s="332"/>
      <c r="F1144" s="303">
        <v>50</v>
      </c>
      <c r="G1144" s="332">
        <v>50</v>
      </c>
      <c r="H1144" s="333" t="e">
        <f t="shared" si="886"/>
        <v>#REF!</v>
      </c>
      <c r="I1144" s="414"/>
      <c r="J1144" s="415">
        <v>30</v>
      </c>
      <c r="K1144" s="388">
        <v>4.1</v>
      </c>
      <c r="L1144" s="389">
        <v>0.7</v>
      </c>
      <c r="M1144" s="389">
        <v>4.6</v>
      </c>
      <c r="N1144" s="389">
        <v>97.5</v>
      </c>
      <c r="O1144" s="390">
        <v>0</v>
      </c>
      <c r="P1144" s="1026">
        <f>K1144*1.7</f>
        <v>6.97</v>
      </c>
      <c r="Q1144" s="1053">
        <f t="shared" si="887"/>
        <v>1.19</v>
      </c>
      <c r="R1144" s="884">
        <f t="shared" si="888"/>
        <v>7.82</v>
      </c>
      <c r="S1144" s="884">
        <f t="shared" si="889"/>
        <v>165.75</v>
      </c>
      <c r="T1144" s="885">
        <f t="shared" si="890"/>
        <v>0</v>
      </c>
    </row>
    <row r="1145" ht="15.75" spans="1:20">
      <c r="A1145" s="305"/>
      <c r="B1145" s="305"/>
      <c r="C1145" s="334" t="s">
        <v>47</v>
      </c>
      <c r="D1145" s="335"/>
      <c r="E1145" s="308"/>
      <c r="F1145" s="307"/>
      <c r="G1145" s="308"/>
      <c r="H1145" s="309"/>
      <c r="I1145" s="420"/>
      <c r="J1145" s="539"/>
      <c r="K1145" s="557">
        <f>SUM(K1115:K1144)</f>
        <v>30.55</v>
      </c>
      <c r="L1145" s="557">
        <f t="shared" ref="L1145:T1145" si="891">SUM(L1115:L1144)</f>
        <v>21.76</v>
      </c>
      <c r="M1145" s="557">
        <f t="shared" si="891"/>
        <v>98.05</v>
      </c>
      <c r="N1145" s="1027">
        <f t="shared" si="891"/>
        <v>768.74</v>
      </c>
      <c r="O1145" s="1028">
        <f t="shared" si="891"/>
        <v>91.712</v>
      </c>
      <c r="P1145" s="1029">
        <f t="shared" si="891"/>
        <v>50.816</v>
      </c>
      <c r="Q1145" s="1054">
        <f t="shared" si="891"/>
        <v>36.437</v>
      </c>
      <c r="R1145" s="1055">
        <f t="shared" si="891"/>
        <v>146.61</v>
      </c>
      <c r="S1145" s="1055">
        <f t="shared" si="891"/>
        <v>1230.42</v>
      </c>
      <c r="T1145" s="1029">
        <f t="shared" si="891"/>
        <v>125.8484</v>
      </c>
    </row>
    <row r="1146" spans="1:20">
      <c r="A1146" s="314"/>
      <c r="B1146" s="512" t="s">
        <v>85</v>
      </c>
      <c r="C1146" s="513"/>
      <c r="D1146" s="514"/>
      <c r="E1146" s="317"/>
      <c r="F1146" s="318"/>
      <c r="G1146" s="317"/>
      <c r="H1146" s="319"/>
      <c r="I1146" s="562"/>
      <c r="J1146" s="563"/>
      <c r="K1146" s="1030"/>
      <c r="L1146" s="1031"/>
      <c r="M1146" s="1031"/>
      <c r="N1146" s="1031"/>
      <c r="O1146" s="1032"/>
      <c r="P1146" s="1033"/>
      <c r="Q1146" s="1056"/>
      <c r="R1146" s="1057"/>
      <c r="S1146" s="1057"/>
      <c r="T1146" s="1058"/>
    </row>
    <row r="1147" spans="1:20">
      <c r="A1147" s="287"/>
      <c r="B1147" s="287"/>
      <c r="C1147" s="315" t="s">
        <v>125</v>
      </c>
      <c r="D1147" s="297">
        <v>200</v>
      </c>
      <c r="E1147" s="291"/>
      <c r="F1147" s="292"/>
      <c r="G1147" s="291"/>
      <c r="H1147" s="293"/>
      <c r="I1147" s="568"/>
      <c r="J1147" s="569">
        <v>200</v>
      </c>
      <c r="K1147" s="401">
        <v>1</v>
      </c>
      <c r="L1147" s="402">
        <v>0</v>
      </c>
      <c r="M1147" s="402">
        <v>27.4</v>
      </c>
      <c r="N1147" s="402">
        <v>112</v>
      </c>
      <c r="O1147" s="403">
        <v>2.8</v>
      </c>
      <c r="P1147" s="401">
        <v>1</v>
      </c>
      <c r="Q1147" s="402">
        <v>0</v>
      </c>
      <c r="R1147" s="402">
        <v>27.4</v>
      </c>
      <c r="S1147" s="402">
        <v>112</v>
      </c>
      <c r="T1147" s="403">
        <v>2.8</v>
      </c>
    </row>
    <row r="1148" ht="15.75" spans="1:20">
      <c r="A1148" s="300"/>
      <c r="B1148" s="300"/>
      <c r="C1148" s="629" t="s">
        <v>274</v>
      </c>
      <c r="D1148" s="331">
        <v>80</v>
      </c>
      <c r="E1148" s="332"/>
      <c r="F1148" s="303"/>
      <c r="G1148" s="332"/>
      <c r="H1148" s="333"/>
      <c r="I1148" s="414"/>
      <c r="J1148" s="1034">
        <v>80</v>
      </c>
      <c r="K1148" s="1035">
        <v>4.26</v>
      </c>
      <c r="L1148" s="942">
        <v>2.39</v>
      </c>
      <c r="M1148" s="412">
        <v>34.8</v>
      </c>
      <c r="N1148" s="942">
        <v>140</v>
      </c>
      <c r="O1148" s="943">
        <v>0.16</v>
      </c>
      <c r="P1148" s="944">
        <v>4.26</v>
      </c>
      <c r="Q1148" s="969">
        <v>2.39</v>
      </c>
      <c r="R1148" s="412">
        <v>34.8</v>
      </c>
      <c r="S1148" s="942">
        <v>140</v>
      </c>
      <c r="T1148" s="970">
        <v>0.16</v>
      </c>
    </row>
    <row r="1149" ht="15.75" spans="1:20">
      <c r="A1149" s="305"/>
      <c r="B1149" s="305"/>
      <c r="C1149" s="630" t="s">
        <v>47</v>
      </c>
      <c r="D1149" s="631"/>
      <c r="E1149" s="435"/>
      <c r="F1149" s="737"/>
      <c r="G1149" s="435"/>
      <c r="H1149" s="759"/>
      <c r="I1149" s="935"/>
      <c r="J1149" s="936"/>
      <c r="K1149" s="946">
        <f>SUM(K1147:K1148)</f>
        <v>5.26</v>
      </c>
      <c r="L1149" s="946">
        <f t="shared" ref="L1149:P1149" si="892">SUM(L1147:L1148)</f>
        <v>2.39</v>
      </c>
      <c r="M1149" s="946">
        <f t="shared" si="892"/>
        <v>62.2</v>
      </c>
      <c r="N1149" s="946">
        <f t="shared" si="892"/>
        <v>252</v>
      </c>
      <c r="O1149" s="947">
        <f t="shared" si="892"/>
        <v>2.96</v>
      </c>
      <c r="P1149" s="948">
        <f t="shared" si="892"/>
        <v>5.26</v>
      </c>
      <c r="Q1149" s="971">
        <f t="shared" ref="Q1149:T1149" si="893">SUM(Q1147:Q1148)</f>
        <v>2.39</v>
      </c>
      <c r="R1149" s="946">
        <f t="shared" si="893"/>
        <v>62.2</v>
      </c>
      <c r="S1149" s="946">
        <f t="shared" si="893"/>
        <v>252</v>
      </c>
      <c r="T1149" s="948">
        <f t="shared" si="893"/>
        <v>2.96</v>
      </c>
    </row>
    <row r="1150" ht="15.75" spans="1:20">
      <c r="A1150" s="342"/>
      <c r="B1150" s="342"/>
      <c r="C1150" s="914" t="s">
        <v>356</v>
      </c>
      <c r="D1150" s="772"/>
      <c r="E1150" s="773"/>
      <c r="F1150" s="773"/>
      <c r="G1150" s="773"/>
      <c r="H1150" s="774"/>
      <c r="I1150" s="773"/>
      <c r="J1150" s="815"/>
      <c r="K1150" s="663">
        <f>K1149+K1145+K1113</f>
        <v>52.11</v>
      </c>
      <c r="L1150" s="663">
        <f t="shared" ref="L1150:T1150" si="894">L1149+L1145+L1113</f>
        <v>53.92</v>
      </c>
      <c r="M1150" s="663">
        <f t="shared" si="894"/>
        <v>248.8</v>
      </c>
      <c r="N1150" s="663">
        <f t="shared" si="894"/>
        <v>1760.01</v>
      </c>
      <c r="O1150" s="692">
        <f t="shared" si="894"/>
        <v>155.862</v>
      </c>
      <c r="P1150" s="789">
        <f t="shared" si="894"/>
        <v>73.376</v>
      </c>
      <c r="Q1150" s="824">
        <f t="shared" si="894"/>
        <v>68.772</v>
      </c>
      <c r="R1150" s="1061">
        <f t="shared" si="894"/>
        <v>297.525</v>
      </c>
      <c r="S1150" s="1061">
        <f t="shared" si="894"/>
        <v>2246.065</v>
      </c>
      <c r="T1150" s="789">
        <f t="shared" si="894"/>
        <v>189.9984</v>
      </c>
    </row>
  </sheetData>
  <mergeCells count="4">
    <mergeCell ref="L159:O159"/>
    <mergeCell ref="Q159:T159"/>
    <mergeCell ref="L844:O844"/>
    <mergeCell ref="Q844:T844"/>
  </mergeCells>
  <pageMargins left="0.7" right="0.7" top="0.75" bottom="0.75" header="0.3" footer="0.3"/>
  <pageSetup paperSize="9" scale="55" fitToHeight="0" orientation="landscape"/>
  <headerFooter/>
  <rowBreaks count="8" manualBreakCount="8">
    <brk id="115" max="16383" man="1"/>
    <brk id="243" max="16383" man="1"/>
    <brk id="344" max="16383" man="1"/>
    <brk id="466" max="16383" man="1"/>
    <brk id="590" max="16383" man="1"/>
    <brk id="819" max="16383" man="1"/>
    <brk id="928" max="16383" man="1"/>
    <brk id="102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F0"/>
  </sheetPr>
  <dimension ref="B1:G25"/>
  <sheetViews>
    <sheetView workbookViewId="0">
      <selection activeCell="L15" sqref="L15"/>
    </sheetView>
  </sheetViews>
  <sheetFormatPr defaultColWidth="9" defaultRowHeight="15" outlineLevelCol="6"/>
  <cols>
    <col min="2" max="2" width="26.8571428571429" customWidth="1"/>
    <col min="3" max="3" width="8.71428571428571" customWidth="1"/>
    <col min="4" max="4" width="8.57142857142857" customWidth="1"/>
    <col min="5" max="5" width="10.1428571428571" customWidth="1"/>
    <col min="6" max="6" width="10.7142857142857" customWidth="1"/>
    <col min="7" max="7" width="9.42857142857143" customWidth="1"/>
  </cols>
  <sheetData>
    <row r="1" spans="3:7">
      <c r="C1" s="254" t="s">
        <v>5</v>
      </c>
      <c r="D1" s="254"/>
      <c r="E1" s="254"/>
      <c r="F1" s="254"/>
      <c r="G1" s="254"/>
    </row>
    <row r="2" spans="2:7">
      <c r="B2" s="8"/>
      <c r="C2" s="255" t="s">
        <v>362</v>
      </c>
      <c r="D2" s="255" t="s">
        <v>363</v>
      </c>
      <c r="E2" s="255" t="s">
        <v>364</v>
      </c>
      <c r="F2" s="255" t="s">
        <v>365</v>
      </c>
      <c r="G2" s="255" t="s">
        <v>366</v>
      </c>
    </row>
    <row r="3" spans="2:7">
      <c r="B3" s="52" t="s">
        <v>1</v>
      </c>
      <c r="C3" s="9">
        <f>'Меню 18 ти дневное'!K60</f>
        <v>65.33</v>
      </c>
      <c r="D3" s="9">
        <f>'Меню 18 ти дневное'!L60</f>
        <v>54.68</v>
      </c>
      <c r="E3" s="9">
        <f>'Меню 18 ти дневное'!M60</f>
        <v>212.09</v>
      </c>
      <c r="F3" s="9">
        <f>'Меню 18 ти дневное'!N60</f>
        <v>1782.65</v>
      </c>
      <c r="G3" s="9">
        <f>'Меню 18 ти дневное'!O60</f>
        <v>66.86</v>
      </c>
    </row>
    <row r="4" spans="2:7">
      <c r="B4" s="52" t="s">
        <v>90</v>
      </c>
      <c r="C4" s="256">
        <f>'Меню 18 ти дневное'!K115</f>
        <v>68.08</v>
      </c>
      <c r="D4" s="256">
        <f>'Меню 18 ти дневное'!L115</f>
        <v>52.93</v>
      </c>
      <c r="E4" s="256">
        <f>'Меню 18 ти дневное'!M115</f>
        <v>282.79</v>
      </c>
      <c r="F4" s="256">
        <f>'Меню 18 ти дневное'!N115</f>
        <v>1712.99</v>
      </c>
      <c r="G4" s="256">
        <f>'Меню 18 ти дневное'!O115</f>
        <v>78.782</v>
      </c>
    </row>
    <row r="5" spans="2:7">
      <c r="B5" s="52" t="s">
        <v>128</v>
      </c>
      <c r="C5" s="256">
        <f>'Меню 18 ти дневное'!K178</f>
        <v>67.7</v>
      </c>
      <c r="D5" s="256">
        <f>'Меню 18 ти дневное'!L178</f>
        <v>52.14</v>
      </c>
      <c r="E5" s="256">
        <f>'Меню 18 ти дневное'!M178</f>
        <v>210.76</v>
      </c>
      <c r="F5" s="256">
        <f>'Меню 18 ти дневное'!N178</f>
        <v>1571.59</v>
      </c>
      <c r="G5" s="256">
        <f>'Меню 18 ти дневное'!O178</f>
        <v>93.66</v>
      </c>
    </row>
    <row r="6" spans="2:7">
      <c r="B6" s="52" t="s">
        <v>172</v>
      </c>
      <c r="C6" s="256">
        <f>'Меню 18 ти дневное'!K243</f>
        <v>52.96</v>
      </c>
      <c r="D6" s="256">
        <f>'Меню 18 ти дневное'!L243</f>
        <v>58.96</v>
      </c>
      <c r="E6" s="256">
        <f>'Меню 18 ти дневное'!M243</f>
        <v>157.21</v>
      </c>
      <c r="F6" s="256">
        <f>'Меню 18 ти дневное'!N243</f>
        <v>1632.11</v>
      </c>
      <c r="G6" s="256">
        <f>'Меню 18 ти дневное'!O243</f>
        <v>90.75</v>
      </c>
    </row>
    <row r="7" spans="2:7">
      <c r="B7" s="52" t="s">
        <v>201</v>
      </c>
      <c r="C7" s="256">
        <f>'Меню 18 ти дневное'!K290</f>
        <v>69.52</v>
      </c>
      <c r="D7" s="256">
        <f>'Меню 18 ти дневное'!L290</f>
        <v>64.35</v>
      </c>
      <c r="E7" s="256">
        <f>'Меню 18 ти дневное'!M290</f>
        <v>249.35</v>
      </c>
      <c r="F7" s="256">
        <f>'Меню 18 ти дневное'!N290</f>
        <v>1881.59</v>
      </c>
      <c r="G7" s="256">
        <f>'Меню 18 ти дневное'!O290</f>
        <v>147.61</v>
      </c>
    </row>
    <row r="8" spans="2:7">
      <c r="B8" s="52" t="s">
        <v>217</v>
      </c>
      <c r="C8" s="256">
        <f>'Меню 18 ти дневное'!K344</f>
        <v>39.52</v>
      </c>
      <c r="D8" s="256">
        <f>'Меню 18 ти дневное'!L344</f>
        <v>62.44</v>
      </c>
      <c r="E8" s="256">
        <f>'Меню 18 ти дневное'!M344</f>
        <v>263.16</v>
      </c>
      <c r="F8" s="256">
        <f>'Меню 18 ти дневное'!N344</f>
        <v>1867.51</v>
      </c>
      <c r="G8" s="256">
        <f>'Меню 18 ти дневное'!O344</f>
        <v>74.082</v>
      </c>
    </row>
    <row r="9" spans="2:7">
      <c r="B9" s="52" t="s">
        <v>243</v>
      </c>
      <c r="C9" s="256">
        <f>'Меню 18 ти дневное'!K410</f>
        <v>76.33</v>
      </c>
      <c r="D9" s="256">
        <f>'Меню 18 ти дневное'!L410</f>
        <v>59.23</v>
      </c>
      <c r="E9" s="256">
        <f>'Меню 18 ти дневное'!M410</f>
        <v>199.29</v>
      </c>
      <c r="F9" s="256">
        <f>'Меню 18 ти дневное'!N410</f>
        <v>1723.45</v>
      </c>
      <c r="G9" s="256">
        <f>'Меню 18 ти дневное'!O410</f>
        <v>63.57</v>
      </c>
    </row>
    <row r="10" spans="2:7">
      <c r="B10" s="52" t="s">
        <v>256</v>
      </c>
      <c r="C10" s="256">
        <f>'Меню 18 ти дневное'!K466</f>
        <v>52.11</v>
      </c>
      <c r="D10" s="256">
        <f>'Меню 18 ти дневное'!L466</f>
        <v>53.92</v>
      </c>
      <c r="E10" s="256">
        <f>'Меню 18 ти дневное'!M466</f>
        <v>248.8</v>
      </c>
      <c r="F10" s="256">
        <f>'Меню 18 ти дневное'!N466</f>
        <v>1760.01</v>
      </c>
      <c r="G10" s="256">
        <f>'Меню 18 ти дневное'!O466</f>
        <v>155.862</v>
      </c>
    </row>
    <row r="11" spans="2:7">
      <c r="B11" s="52" t="s">
        <v>276</v>
      </c>
      <c r="C11" s="256">
        <f>'Меню 18 ти дневное'!K527</f>
        <v>491.55</v>
      </c>
      <c r="D11" s="256">
        <f>'Меню 18 ти дневное'!L527</f>
        <v>458.65</v>
      </c>
      <c r="E11" s="256">
        <f>'Меню 18 ти дневное'!M527</f>
        <v>1823.45</v>
      </c>
      <c r="F11" s="256">
        <f>'Меню 18 ти дневное'!N527</f>
        <v>13931.9</v>
      </c>
      <c r="G11" s="256">
        <f>'Меню 18 ти дневное'!O527</f>
        <v>771.176</v>
      </c>
    </row>
    <row r="12" spans="2:7">
      <c r="B12" s="52" t="s">
        <v>287</v>
      </c>
      <c r="C12" s="118">
        <f>'Меню 18 ти дневное'!K590</f>
        <v>63.56</v>
      </c>
      <c r="D12" s="118">
        <f>'Меню 18 ти дневное'!L590</f>
        <v>40.62</v>
      </c>
      <c r="E12" s="118">
        <f>'Меню 18 ти дневное'!M590</f>
        <v>211.61</v>
      </c>
      <c r="F12" s="118">
        <f>'Меню 18 ти дневное'!N590</f>
        <v>1595.54</v>
      </c>
      <c r="G12" s="118">
        <f>'Меню 18 ти дневное'!O590</f>
        <v>77.802</v>
      </c>
    </row>
    <row r="13" spans="2:7">
      <c r="B13" s="257" t="s">
        <v>305</v>
      </c>
      <c r="C13" s="258">
        <f>'Меню 18 ти дневное'!K613</f>
        <v>45.83</v>
      </c>
      <c r="D13" s="258">
        <f>'Меню 18 ти дневное'!L613</f>
        <v>52.45</v>
      </c>
      <c r="E13" s="258">
        <f>'Меню 18 ти дневное'!M613</f>
        <v>255.31</v>
      </c>
      <c r="F13" s="258">
        <f>'Меню 18 ти дневное'!N613</f>
        <v>2033.17</v>
      </c>
      <c r="G13" s="258">
        <f>'Меню 18 ти дневное'!O613</f>
        <v>38.72</v>
      </c>
    </row>
    <row r="14" spans="2:7">
      <c r="B14" s="257" t="s">
        <v>309</v>
      </c>
      <c r="C14" s="258">
        <f>'Меню 18 ти дневное'!K637</f>
        <v>64.18</v>
      </c>
      <c r="D14" s="258">
        <f>'Меню 18 ти дневное'!L637</f>
        <v>39.68</v>
      </c>
      <c r="E14" s="258">
        <f>'Меню 18 ти дневное'!M637</f>
        <v>230.97</v>
      </c>
      <c r="F14" s="258">
        <f>'Меню 18 ти дневное'!N637</f>
        <v>1666.59</v>
      </c>
      <c r="G14" s="258">
        <f>'Меню 18 ти дневное'!O637</f>
        <v>97.582</v>
      </c>
    </row>
    <row r="15" spans="2:7">
      <c r="B15" s="257" t="s">
        <v>317</v>
      </c>
      <c r="C15" s="258">
        <f>'Меню 18 ти дневное'!K659</f>
        <v>48.46</v>
      </c>
      <c r="D15" s="258">
        <f>'Меню 18 ти дневное'!L659</f>
        <v>50.5</v>
      </c>
      <c r="E15" s="258">
        <f>'Меню 18 ти дневное'!M659</f>
        <v>210.3</v>
      </c>
      <c r="F15" s="258">
        <f>'Меню 18 ти дневное'!N659</f>
        <v>1588.67</v>
      </c>
      <c r="G15" s="258">
        <f>'Меню 18 ти дневное'!O659</f>
        <v>107.64</v>
      </c>
    </row>
    <row r="16" spans="2:7">
      <c r="B16" s="257" t="s">
        <v>324</v>
      </c>
      <c r="C16" s="258">
        <f>'Меню 18 ти дневное'!K681</f>
        <v>68.8</v>
      </c>
      <c r="D16" s="258">
        <f>'Меню 18 ти дневное'!L681</f>
        <v>43.33</v>
      </c>
      <c r="E16" s="258">
        <f>'Меню 18 ти дневное'!M681</f>
        <v>224.64</v>
      </c>
      <c r="F16" s="258">
        <f>'Меню 18 ти дневное'!N681</f>
        <v>1710.09</v>
      </c>
      <c r="G16" s="258">
        <f>'Меню 18 ти дневное'!O681</f>
        <v>85.25</v>
      </c>
    </row>
    <row r="17" spans="2:7">
      <c r="B17" s="257" t="s">
        <v>329</v>
      </c>
      <c r="C17" s="258">
        <f>'Меню 18 ти дневное'!K703</f>
        <v>47.58</v>
      </c>
      <c r="D17" s="258">
        <f>'Меню 18 ти дневное'!L703</f>
        <v>51.08</v>
      </c>
      <c r="E17" s="258">
        <f>'Меню 18 ти дневное'!M703</f>
        <v>190.39</v>
      </c>
      <c r="F17" s="258">
        <f>'Меню 18 ти дневное'!N703</f>
        <v>1572.65</v>
      </c>
      <c r="G17" s="258">
        <f>'Меню 18 ти дневное'!O703</f>
        <v>87.89</v>
      </c>
    </row>
    <row r="18" spans="2:7">
      <c r="B18" s="257" t="s">
        <v>332</v>
      </c>
      <c r="C18" s="258">
        <f>'Меню 18 ти дневное'!K725</f>
        <v>43.94</v>
      </c>
      <c r="D18" s="258">
        <f>'Меню 18 ти дневное'!L725</f>
        <v>56.14</v>
      </c>
      <c r="E18" s="258">
        <f>'Меню 18 ти дневное'!M725</f>
        <v>273.61</v>
      </c>
      <c r="F18" s="258">
        <f>'Меню 18 ти дневное'!N725</f>
        <v>1788.17</v>
      </c>
      <c r="G18" s="258">
        <f>'Меню 18 ти дневное'!O725</f>
        <v>55.362</v>
      </c>
    </row>
    <row r="19" spans="2:7">
      <c r="B19" s="257" t="s">
        <v>343</v>
      </c>
      <c r="C19" s="258">
        <f>'Меню 18 ти дневное'!K748</f>
        <v>67.57</v>
      </c>
      <c r="D19" s="258">
        <f>'Меню 18 ти дневное'!L748</f>
        <v>64.81</v>
      </c>
      <c r="E19" s="258">
        <f>'Меню 18 ти дневное'!M748</f>
        <v>202.59</v>
      </c>
      <c r="F19" s="258">
        <f>'Меню 18 ти дневное'!N748</f>
        <v>1780.61</v>
      </c>
      <c r="G19" s="258">
        <f>'Меню 18 ти дневное'!O748</f>
        <v>103.49</v>
      </c>
    </row>
    <row r="20" spans="2:7">
      <c r="B20" s="257" t="s">
        <v>353</v>
      </c>
      <c r="C20" s="258">
        <f>'Меню 18 ти дневное'!K771</f>
        <v>55.44</v>
      </c>
      <c r="D20" s="258">
        <f>'Меню 18 ти дневное'!L771</f>
        <v>55.62</v>
      </c>
      <c r="E20" s="258">
        <f>'Меню 18 ти дневное'!M771</f>
        <v>266.49</v>
      </c>
      <c r="F20" s="258">
        <f>'Меню 18 ти дневное'!N771</f>
        <v>1684.15</v>
      </c>
      <c r="G20" s="258">
        <f>'Меню 18 ти дневное'!O771</f>
        <v>116.912</v>
      </c>
    </row>
    <row r="21" spans="2:7">
      <c r="B21" s="257" t="s">
        <v>367</v>
      </c>
      <c r="C21" s="52">
        <f>SUM(C3:C20)</f>
        <v>1488.46</v>
      </c>
      <c r="D21" s="52">
        <f t="shared" ref="D21:G21" si="0">SUM(D3:D20)</f>
        <v>1371.53</v>
      </c>
      <c r="E21" s="52">
        <f t="shared" si="0"/>
        <v>5712.81</v>
      </c>
      <c r="F21" s="52">
        <f t="shared" si="0"/>
        <v>43283.44</v>
      </c>
      <c r="G21" s="52">
        <f t="shared" si="0"/>
        <v>2313</v>
      </c>
    </row>
    <row r="22" spans="2:7">
      <c r="B22" s="257" t="s">
        <v>368</v>
      </c>
      <c r="C22" s="259">
        <f>C21/18</f>
        <v>82.6922222222222</v>
      </c>
      <c r="D22" s="259">
        <f t="shared" ref="D22:G22" si="1">D21/18</f>
        <v>76.1961111111111</v>
      </c>
      <c r="E22" s="259">
        <f t="shared" si="1"/>
        <v>317.378333333333</v>
      </c>
      <c r="F22" s="259">
        <f t="shared" si="1"/>
        <v>2404.63555555556</v>
      </c>
      <c r="G22" s="259">
        <f t="shared" si="1"/>
        <v>128.5</v>
      </c>
    </row>
    <row r="23" ht="15.75" spans="2:7">
      <c r="B23" s="260" t="s">
        <v>369</v>
      </c>
      <c r="C23" s="260">
        <v>0.99</v>
      </c>
      <c r="D23" s="260">
        <v>1</v>
      </c>
      <c r="E23" s="261">
        <f>E22/(C22+D22)*2</f>
        <v>3.99498599645453</v>
      </c>
      <c r="F23" s="8"/>
      <c r="G23" s="8"/>
    </row>
    <row r="24" spans="2:7">
      <c r="B24" s="262" t="s">
        <v>370</v>
      </c>
      <c r="C24" s="263"/>
      <c r="D24" s="263"/>
      <c r="E24" s="263"/>
      <c r="F24" s="263"/>
      <c r="G24" s="264"/>
    </row>
    <row r="25" spans="2:7">
      <c r="B25" s="265"/>
      <c r="C25" s="266"/>
      <c r="D25" s="266"/>
      <c r="E25" s="266"/>
      <c r="F25" s="266"/>
      <c r="G25" s="267"/>
    </row>
  </sheetData>
  <mergeCells count="2">
    <mergeCell ref="C1:G1"/>
    <mergeCell ref="B24:G25"/>
  </mergeCell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1"/>
  <sheetViews>
    <sheetView workbookViewId="0">
      <selection activeCell="G17" sqref="G17"/>
    </sheetView>
  </sheetViews>
  <sheetFormatPr defaultColWidth="9" defaultRowHeight="15"/>
  <cols>
    <col min="1" max="1" width="26.1428571428571" customWidth="1"/>
    <col min="4" max="4" width="24.5714285714286" customWidth="1"/>
    <col min="5" max="5" width="13" customWidth="1"/>
  </cols>
  <sheetData>
    <row r="1" customHeight="1" spans="6:10">
      <c r="F1" s="239" t="s">
        <v>371</v>
      </c>
      <c r="G1" s="240"/>
      <c r="H1" s="240"/>
      <c r="I1" s="240"/>
      <c r="J1" s="250"/>
    </row>
    <row r="2" spans="6:10">
      <c r="F2" s="241"/>
      <c r="G2" s="242"/>
      <c r="H2" s="242"/>
      <c r="I2" s="242"/>
      <c r="J2" s="251"/>
    </row>
    <row r="3" spans="6:10">
      <c r="F3" s="241"/>
      <c r="G3" s="242"/>
      <c r="H3" s="242"/>
      <c r="I3" s="242"/>
      <c r="J3" s="251"/>
    </row>
    <row r="4" spans="6:10">
      <c r="F4" s="241"/>
      <c r="G4" s="242"/>
      <c r="H4" s="242"/>
      <c r="I4" s="242"/>
      <c r="J4" s="251"/>
    </row>
    <row r="5" spans="6:10">
      <c r="F5" s="241"/>
      <c r="G5" s="242"/>
      <c r="H5" s="242"/>
      <c r="I5" s="242"/>
      <c r="J5" s="251"/>
    </row>
    <row r="6" spans="6:10">
      <c r="F6" s="241"/>
      <c r="G6" s="242"/>
      <c r="H6" s="242"/>
      <c r="I6" s="242"/>
      <c r="J6" s="251"/>
    </row>
    <row r="7" spans="6:10">
      <c r="F7" s="241"/>
      <c r="G7" s="242"/>
      <c r="H7" s="242"/>
      <c r="I7" s="242"/>
      <c r="J7" s="251"/>
    </row>
    <row r="8" spans="6:18">
      <c r="F8" s="241"/>
      <c r="G8" s="242"/>
      <c r="H8" s="242"/>
      <c r="I8" s="242"/>
      <c r="J8" s="251"/>
      <c r="M8" s="252"/>
      <c r="N8" s="252"/>
      <c r="O8" s="252"/>
      <c r="P8" s="252"/>
      <c r="Q8" s="252"/>
      <c r="R8" s="252"/>
    </row>
    <row r="9" spans="6:18">
      <c r="F9" s="243"/>
      <c r="G9" s="244"/>
      <c r="H9" s="244"/>
      <c r="I9" s="244"/>
      <c r="J9" s="253"/>
      <c r="M9" s="252"/>
      <c r="N9" s="252"/>
      <c r="O9" s="252"/>
      <c r="P9" s="252"/>
      <c r="Q9" s="252"/>
      <c r="R9" s="252"/>
    </row>
    <row r="10" spans="13:18">
      <c r="M10" s="252"/>
      <c r="N10" s="252"/>
      <c r="O10" s="252"/>
      <c r="P10" s="252"/>
      <c r="Q10" s="252"/>
      <c r="R10" s="252"/>
    </row>
    <row r="11" spans="13:18">
      <c r="M11" s="252"/>
      <c r="N11" s="252"/>
      <c r="O11" s="252"/>
      <c r="P11" s="252"/>
      <c r="Q11" s="252"/>
      <c r="R11" s="252"/>
    </row>
    <row r="12" spans="1:10">
      <c r="A12" s="245"/>
      <c r="B12" s="245"/>
      <c r="C12" s="245"/>
      <c r="D12" s="245"/>
      <c r="E12" s="245"/>
      <c r="F12" s="245"/>
      <c r="G12" s="245"/>
      <c r="H12" s="245"/>
      <c r="I12" s="245"/>
      <c r="J12" s="245"/>
    </row>
    <row r="13" ht="41.25" customHeight="1" spans="1:11">
      <c r="A13" s="246" t="s">
        <v>372</v>
      </c>
      <c r="B13" s="246"/>
      <c r="C13" s="246"/>
      <c r="D13" s="246"/>
      <c r="E13" s="246"/>
      <c r="F13" s="246"/>
      <c r="G13" s="246"/>
      <c r="H13" s="246"/>
      <c r="I13" s="246"/>
      <c r="J13" s="246"/>
      <c r="K13" s="246"/>
    </row>
    <row r="14" ht="15.75" spans="1:11">
      <c r="A14" s="247" t="s">
        <v>373</v>
      </c>
      <c r="B14" s="247"/>
      <c r="C14" s="247"/>
      <c r="D14" s="247"/>
      <c r="E14" s="247"/>
      <c r="F14" s="247"/>
      <c r="G14" s="247"/>
      <c r="H14" s="247"/>
      <c r="I14" s="247"/>
      <c r="J14" s="247"/>
      <c r="K14" s="247"/>
    </row>
    <row r="15" ht="127.5" customHeight="1" spans="1:11">
      <c r="A15" s="248" t="s">
        <v>374</v>
      </c>
      <c r="B15" s="248"/>
      <c r="C15" s="248"/>
      <c r="D15" s="248"/>
      <c r="E15" s="248"/>
      <c r="F15" s="248"/>
      <c r="G15" s="248"/>
      <c r="H15" s="248"/>
      <c r="I15" s="248"/>
      <c r="J15" s="248"/>
      <c r="K15" s="248"/>
    </row>
    <row r="16" ht="18.75" spans="1:11">
      <c r="A16" s="249"/>
      <c r="B16" s="249"/>
      <c r="C16" s="249"/>
      <c r="D16" s="249"/>
      <c r="E16" s="249"/>
      <c r="F16" s="249"/>
      <c r="G16" s="249"/>
      <c r="H16" s="249"/>
      <c r="I16" s="249"/>
      <c r="J16" s="249"/>
      <c r="K16" s="249"/>
    </row>
    <row r="17" ht="18.75" spans="1:11">
      <c r="A17" s="249"/>
      <c r="B17" s="249"/>
      <c r="C17" s="249"/>
      <c r="D17" s="249"/>
      <c r="E17" s="249"/>
      <c r="F17" s="249"/>
      <c r="G17" s="249"/>
      <c r="H17" s="249"/>
      <c r="I17" s="249"/>
      <c r="J17" s="249"/>
      <c r="K17" s="249"/>
    </row>
    <row r="18" ht="18.75" spans="1:11">
      <c r="A18" s="249"/>
      <c r="B18" s="249"/>
      <c r="C18" s="249"/>
      <c r="D18" s="249"/>
      <c r="E18" s="249"/>
      <c r="F18" s="249"/>
      <c r="G18" s="249"/>
      <c r="H18" s="249"/>
      <c r="I18" s="249"/>
      <c r="J18" s="249"/>
      <c r="K18" s="249"/>
    </row>
    <row r="19" ht="18.75" spans="1:11">
      <c r="A19" s="249"/>
      <c r="B19" s="249"/>
      <c r="C19" s="249"/>
      <c r="D19" s="249"/>
      <c r="E19" s="249"/>
      <c r="F19" s="249"/>
      <c r="G19" s="249"/>
      <c r="H19" s="249"/>
      <c r="I19" s="249"/>
      <c r="J19" s="249"/>
      <c r="K19" s="249"/>
    </row>
    <row r="20" ht="18.75" spans="1:11">
      <c r="A20" s="249"/>
      <c r="B20" s="249"/>
      <c r="C20" s="249"/>
      <c r="D20" s="249"/>
      <c r="E20" s="249"/>
      <c r="F20" s="249"/>
      <c r="G20" s="249"/>
      <c r="H20" s="249"/>
      <c r="I20" s="249"/>
      <c r="J20" s="249"/>
      <c r="K20" s="249"/>
    </row>
    <row r="21" ht="18.75" spans="1:11">
      <c r="A21" s="249"/>
      <c r="B21" s="249"/>
      <c r="C21" s="249"/>
      <c r="D21" s="249"/>
      <c r="E21" s="249"/>
      <c r="F21" s="249"/>
      <c r="G21" s="249"/>
      <c r="H21" s="249"/>
      <c r="I21" s="249"/>
      <c r="J21" s="249"/>
      <c r="K21" s="249"/>
    </row>
  </sheetData>
  <mergeCells count="5">
    <mergeCell ref="A13:K13"/>
    <mergeCell ref="A14:K14"/>
    <mergeCell ref="A15:K15"/>
    <mergeCell ref="M8:R11"/>
    <mergeCell ref="F1:J9"/>
  </mergeCells>
  <pageMargins left="0" right="0" top="0.748031496062992" bottom="0.748031496062992" header="0.31496062992126" footer="0.31496062992126"/>
  <pageSetup paperSize="9" scale="85" orientation="landscape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pageSetUpPr fitToPage="1"/>
  </sheetPr>
  <dimension ref="A1:AH1045"/>
  <sheetViews>
    <sheetView zoomScale="90" zoomScaleNormal="90" topLeftCell="A472" workbookViewId="0">
      <selection activeCell="Q799" sqref="Q799"/>
    </sheetView>
  </sheetViews>
  <sheetFormatPr defaultColWidth="9" defaultRowHeight="15"/>
  <cols>
    <col min="1" max="1" width="13.5714285714286" customWidth="1"/>
    <col min="2" max="2" width="10.7142857142857" customWidth="1"/>
    <col min="3" max="3" width="53.8571428571429" style="1" customWidth="1"/>
    <col min="4" max="4" width="10.7142857142857" style="2" customWidth="1"/>
    <col min="5" max="5" width="10.7142857142857" hidden="1" customWidth="1"/>
    <col min="6" max="6" width="10.7142857142857" style="3" hidden="1" customWidth="1"/>
    <col min="7" max="7" width="10.7142857142857" hidden="1" customWidth="1"/>
    <col min="8" max="8" width="10.7142857142857" style="4" hidden="1" customWidth="1"/>
    <col min="9" max="9" width="10.7142857142857" style="5" hidden="1" customWidth="1"/>
    <col min="10" max="10" width="10.7142857142857" style="5" customWidth="1"/>
    <col min="11" max="13" width="10.7142857142857" customWidth="1"/>
    <col min="14" max="14" width="12.1428571428571" customWidth="1"/>
    <col min="15" max="15" width="10.7142857142857" customWidth="1"/>
    <col min="16" max="16" width="9.14285714285714" customWidth="1"/>
    <col min="17" max="17" width="26.5714285714286" customWidth="1"/>
    <col min="18" max="18" width="12.5714285714286" customWidth="1"/>
    <col min="19" max="19" width="13" customWidth="1"/>
    <col min="20" max="20" width="9.14285714285714" customWidth="1"/>
  </cols>
  <sheetData>
    <row r="1" spans="4:15">
      <c r="D1" s="6" t="s">
        <v>0</v>
      </c>
      <c r="E1" s="7"/>
      <c r="F1" s="7"/>
      <c r="G1" s="7"/>
      <c r="H1" s="7"/>
      <c r="I1" s="7"/>
      <c r="J1" s="7"/>
      <c r="M1" s="57"/>
      <c r="N1" s="57"/>
      <c r="O1" s="57"/>
    </row>
    <row r="2" spans="1:15">
      <c r="A2" s="8"/>
      <c r="B2" s="8"/>
      <c r="C2" s="9"/>
      <c r="D2" s="10" t="s">
        <v>1</v>
      </c>
      <c r="E2" s="8"/>
      <c r="F2" s="11"/>
      <c r="G2" s="8"/>
      <c r="H2" s="12"/>
      <c r="I2" s="58"/>
      <c r="J2" s="58"/>
      <c r="K2" s="8"/>
      <c r="L2" s="8"/>
      <c r="M2" s="8"/>
      <c r="N2" s="8"/>
      <c r="O2" s="8"/>
    </row>
    <row r="3" ht="30.75" customHeight="1" spans="1:21">
      <c r="A3" s="13" t="s">
        <v>2</v>
      </c>
      <c r="B3" s="14" t="s">
        <v>3</v>
      </c>
      <c r="C3" s="15" t="s">
        <v>4</v>
      </c>
      <c r="D3" s="16" t="s">
        <v>5</v>
      </c>
      <c r="E3" s="15" t="s">
        <v>6</v>
      </c>
      <c r="F3" s="15" t="s">
        <v>7</v>
      </c>
      <c r="G3" s="15" t="s">
        <v>8</v>
      </c>
      <c r="H3" s="17" t="s">
        <v>9</v>
      </c>
      <c r="I3" s="15"/>
      <c r="J3" s="15" t="s">
        <v>10</v>
      </c>
      <c r="K3" s="15" t="s">
        <v>11</v>
      </c>
      <c r="L3" s="15" t="s">
        <v>12</v>
      </c>
      <c r="M3" s="15" t="s">
        <v>13</v>
      </c>
      <c r="N3" s="59" t="s">
        <v>14</v>
      </c>
      <c r="O3" s="60" t="s">
        <v>15</v>
      </c>
      <c r="P3" s="61"/>
      <c r="Q3" s="87"/>
      <c r="R3" s="87"/>
      <c r="S3" s="87"/>
      <c r="T3" s="87"/>
      <c r="U3" s="87"/>
    </row>
    <row r="4" spans="2:21">
      <c r="B4" s="18" t="s">
        <v>16</v>
      </c>
      <c r="C4" s="19"/>
      <c r="D4" s="20"/>
      <c r="E4" s="21"/>
      <c r="F4" s="21"/>
      <c r="G4" s="21"/>
      <c r="H4" s="22"/>
      <c r="I4" s="21"/>
      <c r="J4" s="21"/>
      <c r="K4" s="21"/>
      <c r="L4" s="21"/>
      <c r="M4" s="21"/>
      <c r="N4" s="62"/>
      <c r="O4" s="63"/>
      <c r="P4" s="61"/>
      <c r="Q4" s="87"/>
      <c r="R4" s="87"/>
      <c r="S4" s="87"/>
      <c r="T4" s="87"/>
      <c r="U4" s="87"/>
    </row>
    <row r="5" ht="22.5" customHeight="1" spans="1:21">
      <c r="A5" s="23" t="s">
        <v>91</v>
      </c>
      <c r="B5" s="8"/>
      <c r="C5" s="24" t="s">
        <v>333</v>
      </c>
      <c r="D5" s="25">
        <v>200</v>
      </c>
      <c r="E5" s="26" t="e">
        <f>#REF!</f>
        <v>#REF!</v>
      </c>
      <c r="F5" s="27"/>
      <c r="G5" s="28"/>
      <c r="H5" s="29"/>
      <c r="I5" s="64"/>
      <c r="J5" s="25">
        <v>200</v>
      </c>
      <c r="K5" s="25">
        <v>4.3</v>
      </c>
      <c r="L5" s="25">
        <v>6</v>
      </c>
      <c r="M5" s="25">
        <v>27.7</v>
      </c>
      <c r="N5" s="25">
        <v>186</v>
      </c>
      <c r="O5" s="65">
        <v>0.65</v>
      </c>
      <c r="P5" s="66"/>
      <c r="Q5" s="88"/>
      <c r="R5" s="89"/>
      <c r="S5" s="88"/>
      <c r="T5" s="88"/>
      <c r="U5" s="87"/>
    </row>
    <row r="6" ht="22.5" hidden="1" customHeight="1" spans="1:21">
      <c r="A6" s="30" t="s">
        <v>18</v>
      </c>
      <c r="B6" s="30"/>
      <c r="C6" s="31" t="s">
        <v>20</v>
      </c>
      <c r="D6" s="25"/>
      <c r="E6" s="32"/>
      <c r="F6" s="33">
        <v>44.4</v>
      </c>
      <c r="G6" s="33">
        <v>44.4</v>
      </c>
      <c r="H6" s="34" t="e">
        <f>F6*$E$5/1000</f>
        <v>#REF!</v>
      </c>
      <c r="I6" s="67"/>
      <c r="J6" s="67"/>
      <c r="K6" s="28"/>
      <c r="L6" s="28"/>
      <c r="M6" s="28"/>
      <c r="N6" s="28"/>
      <c r="O6" s="65"/>
      <c r="P6" s="66"/>
      <c r="Q6" s="88"/>
      <c r="R6" s="89"/>
      <c r="S6" s="88"/>
      <c r="T6" s="88"/>
      <c r="U6" s="87"/>
    </row>
    <row r="7" ht="22.5" hidden="1" customHeight="1" spans="1:21">
      <c r="A7" s="30" t="s">
        <v>21</v>
      </c>
      <c r="B7" s="30"/>
      <c r="C7" s="31" t="s">
        <v>22</v>
      </c>
      <c r="D7" s="25"/>
      <c r="E7" s="32"/>
      <c r="F7" s="33">
        <v>98.4</v>
      </c>
      <c r="G7" s="33">
        <v>98.4</v>
      </c>
      <c r="H7" s="34" t="e">
        <f>F7*$E$5/1000</f>
        <v>#REF!</v>
      </c>
      <c r="I7" s="67"/>
      <c r="J7" s="67"/>
      <c r="K7" s="28"/>
      <c r="L7" s="28"/>
      <c r="M7" s="28"/>
      <c r="N7" s="28"/>
      <c r="O7" s="65"/>
      <c r="P7" s="66"/>
      <c r="Q7" s="88"/>
      <c r="R7" s="89"/>
      <c r="S7" s="88"/>
      <c r="T7" s="88"/>
      <c r="U7" s="87"/>
    </row>
    <row r="8" ht="22.5" hidden="1" customHeight="1" spans="1:21">
      <c r="A8" s="23"/>
      <c r="B8" s="8"/>
      <c r="C8" s="31" t="s">
        <v>23</v>
      </c>
      <c r="D8" s="25"/>
      <c r="E8" s="32"/>
      <c r="F8" s="33">
        <v>6</v>
      </c>
      <c r="G8" s="33">
        <v>6</v>
      </c>
      <c r="H8" s="34" t="e">
        <f>F8*$E$5/1000</f>
        <v>#REF!</v>
      </c>
      <c r="I8" s="67"/>
      <c r="J8" s="67"/>
      <c r="K8" s="28"/>
      <c r="L8" s="28"/>
      <c r="M8" s="28"/>
      <c r="N8" s="28"/>
      <c r="O8" s="65"/>
      <c r="P8" s="66"/>
      <c r="Q8" s="88"/>
      <c r="R8" s="89"/>
      <c r="S8" s="88"/>
      <c r="T8" s="88"/>
      <c r="U8" s="87"/>
    </row>
    <row r="9" hidden="1" spans="1:21">
      <c r="A9" s="23"/>
      <c r="B9" s="8"/>
      <c r="C9" s="31" t="s">
        <v>24</v>
      </c>
      <c r="D9" s="25"/>
      <c r="E9" s="32"/>
      <c r="F9" s="33">
        <v>6</v>
      </c>
      <c r="G9" s="33">
        <v>6</v>
      </c>
      <c r="H9" s="34" t="e">
        <f>F9*$E$5/1000</f>
        <v>#REF!</v>
      </c>
      <c r="I9" s="67" t="e">
        <f>D5*E5/1000</f>
        <v>#REF!</v>
      </c>
      <c r="J9" s="67"/>
      <c r="K9" s="28"/>
      <c r="L9" s="28"/>
      <c r="M9" s="28"/>
      <c r="N9" s="28"/>
      <c r="O9" s="65"/>
      <c r="P9" s="66"/>
      <c r="Q9" s="88"/>
      <c r="R9" s="89"/>
      <c r="S9" s="88"/>
      <c r="T9" s="88"/>
      <c r="U9" s="87"/>
    </row>
    <row r="10" hidden="1" spans="1:21">
      <c r="A10" s="23"/>
      <c r="B10" s="8"/>
      <c r="C10" s="31" t="s">
        <v>25</v>
      </c>
      <c r="D10" s="35"/>
      <c r="E10" s="32"/>
      <c r="F10" s="36">
        <v>65.6</v>
      </c>
      <c r="G10" s="36">
        <v>65.6</v>
      </c>
      <c r="H10" s="34" t="e">
        <f>F10*$E$5/1000</f>
        <v>#REF!</v>
      </c>
      <c r="I10" s="67"/>
      <c r="J10" s="67"/>
      <c r="K10" s="28"/>
      <c r="L10" s="28"/>
      <c r="M10" s="28"/>
      <c r="N10" s="28"/>
      <c r="O10" s="65"/>
      <c r="P10" s="66"/>
      <c r="Q10" s="88"/>
      <c r="R10" s="89"/>
      <c r="S10" s="88"/>
      <c r="T10" s="88"/>
      <c r="U10" s="87"/>
    </row>
    <row r="11" ht="17.25" customHeight="1" spans="1:21">
      <c r="A11" s="37" t="s">
        <v>26</v>
      </c>
      <c r="B11" s="37"/>
      <c r="C11" s="24" t="s">
        <v>86</v>
      </c>
      <c r="D11" s="25">
        <v>200</v>
      </c>
      <c r="E11" s="25">
        <v>200</v>
      </c>
      <c r="F11" s="25">
        <v>200</v>
      </c>
      <c r="G11" s="25">
        <v>200</v>
      </c>
      <c r="H11" s="25">
        <v>200</v>
      </c>
      <c r="I11" s="25">
        <v>200</v>
      </c>
      <c r="J11" s="25">
        <v>200</v>
      </c>
      <c r="K11" s="25">
        <v>8.2</v>
      </c>
      <c r="L11" s="25">
        <v>3</v>
      </c>
      <c r="M11" s="25">
        <v>11.8</v>
      </c>
      <c r="N11" s="25">
        <v>114</v>
      </c>
      <c r="O11" s="65">
        <v>1.2</v>
      </c>
      <c r="P11" s="66"/>
      <c r="Q11" s="88"/>
      <c r="R11" s="90"/>
      <c r="S11" s="88"/>
      <c r="T11" s="88"/>
      <c r="U11" s="87"/>
    </row>
    <row r="12" hidden="1" spans="1:21">
      <c r="A12" s="30" t="s">
        <v>28</v>
      </c>
      <c r="B12" s="30"/>
      <c r="C12" s="31" t="s">
        <v>29</v>
      </c>
      <c r="D12" s="35"/>
      <c r="E12" s="38"/>
      <c r="F12" s="38">
        <v>8</v>
      </c>
      <c r="G12" s="38">
        <v>8</v>
      </c>
      <c r="H12" s="39" t="e">
        <f t="shared" ref="H12:H51" si="0">F12*$E$5/1000</f>
        <v>#REF!</v>
      </c>
      <c r="I12" s="68"/>
      <c r="J12" s="68"/>
      <c r="K12" s="25"/>
      <c r="L12" s="25"/>
      <c r="M12" s="25"/>
      <c r="N12" s="25"/>
      <c r="O12" s="65"/>
      <c r="P12" s="66"/>
      <c r="Q12" s="88"/>
      <c r="R12" s="90"/>
      <c r="S12" s="88"/>
      <c r="T12" s="88"/>
      <c r="U12" s="87"/>
    </row>
    <row r="13" hidden="1" spans="1:21">
      <c r="A13" s="30" t="s">
        <v>30</v>
      </c>
      <c r="B13" s="30"/>
      <c r="C13" s="31" t="s">
        <v>31</v>
      </c>
      <c r="D13" s="35"/>
      <c r="E13" s="38"/>
      <c r="F13" s="38">
        <v>100</v>
      </c>
      <c r="G13" s="38">
        <v>100</v>
      </c>
      <c r="H13" s="39" t="e">
        <f t="shared" si="0"/>
        <v>#REF!</v>
      </c>
      <c r="I13" s="68">
        <f>D11*E11/1000</f>
        <v>40</v>
      </c>
      <c r="J13" s="68"/>
      <c r="K13" s="25"/>
      <c r="L13" s="25"/>
      <c r="M13" s="25"/>
      <c r="N13" s="25"/>
      <c r="O13" s="65"/>
      <c r="P13" s="66"/>
      <c r="Q13" s="88"/>
      <c r="R13" s="90"/>
      <c r="S13" s="88"/>
      <c r="T13" s="88"/>
      <c r="U13" s="87"/>
    </row>
    <row r="14" hidden="1" spans="1:21">
      <c r="A14" s="30"/>
      <c r="B14" s="30"/>
      <c r="C14" s="31" t="s">
        <v>25</v>
      </c>
      <c r="D14" s="35"/>
      <c r="E14" s="38"/>
      <c r="F14" s="38">
        <v>115</v>
      </c>
      <c r="G14" s="38">
        <v>115</v>
      </c>
      <c r="H14" s="39" t="e">
        <f t="shared" si="0"/>
        <v>#REF!</v>
      </c>
      <c r="I14" s="68" t="s">
        <v>32</v>
      </c>
      <c r="J14" s="68"/>
      <c r="K14" s="25"/>
      <c r="L14" s="25"/>
      <c r="M14" s="25"/>
      <c r="N14" s="25"/>
      <c r="O14" s="65"/>
      <c r="P14" s="66"/>
      <c r="Q14" s="88"/>
      <c r="R14" s="90"/>
      <c r="S14" s="88"/>
      <c r="T14" s="88"/>
      <c r="U14" s="87"/>
    </row>
    <row r="15" hidden="1" spans="1:21">
      <c r="A15" s="30"/>
      <c r="B15" s="30"/>
      <c r="C15" s="31" t="s">
        <v>33</v>
      </c>
      <c r="D15" s="35"/>
      <c r="E15" s="38"/>
      <c r="F15" s="38">
        <v>10</v>
      </c>
      <c r="G15" s="38">
        <v>10</v>
      </c>
      <c r="H15" s="39" t="e">
        <f t="shared" si="0"/>
        <v>#REF!</v>
      </c>
      <c r="I15" s="68"/>
      <c r="J15" s="68"/>
      <c r="K15" s="25"/>
      <c r="L15" s="25"/>
      <c r="M15" s="25"/>
      <c r="N15" s="25"/>
      <c r="O15" s="65"/>
      <c r="P15" s="66"/>
      <c r="Q15" s="88"/>
      <c r="R15" s="90"/>
      <c r="S15" s="88"/>
      <c r="T15" s="88"/>
      <c r="U15" s="87"/>
    </row>
    <row r="16" hidden="1" spans="1:21">
      <c r="A16" s="30" t="s">
        <v>34</v>
      </c>
      <c r="B16" s="30"/>
      <c r="C16" s="40" t="s">
        <v>35</v>
      </c>
      <c r="D16" s="35">
        <v>40</v>
      </c>
      <c r="E16" s="38"/>
      <c r="F16" s="38"/>
      <c r="G16" s="38"/>
      <c r="H16" s="39" t="e">
        <f t="shared" si="0"/>
        <v>#REF!</v>
      </c>
      <c r="I16" s="68"/>
      <c r="J16" s="68"/>
      <c r="K16" s="25">
        <v>1.6</v>
      </c>
      <c r="L16" s="25">
        <v>17.12</v>
      </c>
      <c r="M16" s="25">
        <v>10.52</v>
      </c>
      <c r="N16" s="25">
        <v>202.52</v>
      </c>
      <c r="O16" s="65">
        <v>0</v>
      </c>
      <c r="P16" s="66"/>
      <c r="Q16" s="88"/>
      <c r="R16" s="90"/>
      <c r="S16" s="88"/>
      <c r="T16" s="88"/>
      <c r="U16" s="87"/>
    </row>
    <row r="17" hidden="1" spans="1:21">
      <c r="A17" s="30" t="s">
        <v>36</v>
      </c>
      <c r="B17" s="30"/>
      <c r="C17" s="31" t="s">
        <v>24</v>
      </c>
      <c r="D17" s="35"/>
      <c r="E17" s="38"/>
      <c r="F17" s="35">
        <v>20</v>
      </c>
      <c r="G17" s="38">
        <v>20</v>
      </c>
      <c r="H17" s="39" t="e">
        <f t="shared" si="0"/>
        <v>#REF!</v>
      </c>
      <c r="I17" s="68"/>
      <c r="J17" s="68"/>
      <c r="K17" s="69"/>
      <c r="L17" s="69"/>
      <c r="M17" s="69"/>
      <c r="N17" s="69"/>
      <c r="O17" s="70"/>
      <c r="P17" s="66"/>
      <c r="Q17" s="88"/>
      <c r="R17" s="89"/>
      <c r="S17" s="88"/>
      <c r="T17" s="88"/>
      <c r="U17" s="87"/>
    </row>
    <row r="18" hidden="1" spans="1:21">
      <c r="A18" s="30" t="s">
        <v>30</v>
      </c>
      <c r="B18" s="30"/>
      <c r="C18" s="31" t="s">
        <v>37</v>
      </c>
      <c r="D18" s="35"/>
      <c r="E18" s="38"/>
      <c r="F18" s="35">
        <v>20</v>
      </c>
      <c r="G18" s="38">
        <v>20</v>
      </c>
      <c r="H18" s="39" t="e">
        <f t="shared" si="0"/>
        <v>#REF!</v>
      </c>
      <c r="I18" s="68"/>
      <c r="J18" s="68"/>
      <c r="K18" s="69"/>
      <c r="L18" s="69"/>
      <c r="M18" s="69"/>
      <c r="N18" s="69"/>
      <c r="O18" s="70"/>
      <c r="P18" s="66"/>
      <c r="Q18" s="88"/>
      <c r="R18" s="89"/>
      <c r="S18" s="88"/>
      <c r="T18" s="88"/>
      <c r="U18" s="87"/>
    </row>
    <row r="19" spans="1:21">
      <c r="A19" s="30" t="s">
        <v>38</v>
      </c>
      <c r="B19" s="30"/>
      <c r="C19" s="40" t="s">
        <v>98</v>
      </c>
      <c r="D19" s="35">
        <v>40</v>
      </c>
      <c r="E19" s="35">
        <v>40</v>
      </c>
      <c r="F19" s="35">
        <v>40</v>
      </c>
      <c r="G19" s="35">
        <v>40</v>
      </c>
      <c r="H19" s="35">
        <v>40</v>
      </c>
      <c r="I19" s="35">
        <v>40</v>
      </c>
      <c r="J19" s="35">
        <v>40</v>
      </c>
      <c r="K19" s="69">
        <v>5.08</v>
      </c>
      <c r="L19" s="69">
        <v>4.6</v>
      </c>
      <c r="M19" s="69">
        <v>0.28</v>
      </c>
      <c r="N19" s="69">
        <v>62.8</v>
      </c>
      <c r="O19" s="70">
        <v>0.27</v>
      </c>
      <c r="P19" s="66"/>
      <c r="Q19" s="88"/>
      <c r="R19" s="89"/>
      <c r="S19" s="88"/>
      <c r="T19" s="88"/>
      <c r="U19" s="87"/>
    </row>
    <row r="20" spans="1:21">
      <c r="A20" s="30" t="s">
        <v>42</v>
      </c>
      <c r="B20" s="30"/>
      <c r="C20" s="40" t="s">
        <v>84</v>
      </c>
      <c r="D20" s="35">
        <v>20</v>
      </c>
      <c r="E20" s="35">
        <v>20</v>
      </c>
      <c r="F20" s="35">
        <v>20</v>
      </c>
      <c r="G20" s="35">
        <v>20</v>
      </c>
      <c r="H20" s="35">
        <v>20</v>
      </c>
      <c r="I20" s="35">
        <v>20</v>
      </c>
      <c r="J20" s="35">
        <v>40</v>
      </c>
      <c r="K20" s="69">
        <v>1.079</v>
      </c>
      <c r="L20" s="69">
        <v>0.195</v>
      </c>
      <c r="M20" s="69">
        <v>6.25</v>
      </c>
      <c r="N20" s="69">
        <v>36</v>
      </c>
      <c r="O20" s="70">
        <v>0</v>
      </c>
      <c r="P20" s="66"/>
      <c r="Q20" s="88"/>
      <c r="R20" s="89"/>
      <c r="S20" s="88"/>
      <c r="T20" s="88"/>
      <c r="U20" s="87"/>
    </row>
    <row r="21" spans="1:21">
      <c r="A21" s="30" t="s">
        <v>43</v>
      </c>
      <c r="B21" s="30"/>
      <c r="C21" s="40" t="s">
        <v>44</v>
      </c>
      <c r="D21" s="35" t="s">
        <v>46</v>
      </c>
      <c r="E21" s="35" t="s">
        <v>46</v>
      </c>
      <c r="F21" s="35" t="s">
        <v>46</v>
      </c>
      <c r="G21" s="35" t="s">
        <v>46</v>
      </c>
      <c r="H21" s="35" t="s">
        <v>46</v>
      </c>
      <c r="I21" s="35" t="s">
        <v>46</v>
      </c>
      <c r="J21" s="35" t="s">
        <v>46</v>
      </c>
      <c r="K21" s="69">
        <v>0.4</v>
      </c>
      <c r="L21" s="69">
        <v>0.4</v>
      </c>
      <c r="M21" s="69">
        <v>9.8</v>
      </c>
      <c r="N21" s="69">
        <v>44</v>
      </c>
      <c r="O21" s="69">
        <v>22.02</v>
      </c>
      <c r="P21" s="66"/>
      <c r="Q21" s="88"/>
      <c r="R21" s="89"/>
      <c r="S21" s="88"/>
      <c r="T21" s="88"/>
      <c r="U21" s="87"/>
    </row>
    <row r="22" spans="1:21">
      <c r="A22" s="30"/>
      <c r="B22" s="30"/>
      <c r="C22" s="41" t="s">
        <v>47</v>
      </c>
      <c r="D22" s="35"/>
      <c r="E22" s="38"/>
      <c r="F22" s="35"/>
      <c r="G22" s="38"/>
      <c r="H22" s="39" t="e">
        <f t="shared" si="0"/>
        <v>#REF!</v>
      </c>
      <c r="I22" s="68"/>
      <c r="J22" s="68"/>
      <c r="K22" s="71">
        <f>SUM(K5:K21)</f>
        <v>20.659</v>
      </c>
      <c r="L22" s="71">
        <f t="shared" ref="L22:O22" si="1">SUM(L5:L21)</f>
        <v>31.315</v>
      </c>
      <c r="M22" s="71">
        <f t="shared" si="1"/>
        <v>66.35</v>
      </c>
      <c r="N22" s="71">
        <f t="shared" si="1"/>
        <v>645.32</v>
      </c>
      <c r="O22" s="71">
        <f t="shared" si="1"/>
        <v>24.14</v>
      </c>
      <c r="P22" s="66"/>
      <c r="Q22" s="88"/>
      <c r="R22" s="91"/>
      <c r="S22" s="88"/>
      <c r="T22" s="88"/>
      <c r="U22" s="87"/>
    </row>
    <row r="23" spans="2:21">
      <c r="B23" s="42" t="s">
        <v>48</v>
      </c>
      <c r="C23" s="31"/>
      <c r="D23" s="35"/>
      <c r="E23" s="38"/>
      <c r="F23" s="35"/>
      <c r="G23" s="38"/>
      <c r="H23" s="39" t="e">
        <f t="shared" si="0"/>
        <v>#REF!</v>
      </c>
      <c r="I23" s="68"/>
      <c r="J23" s="68"/>
      <c r="K23" s="71"/>
      <c r="L23" s="71"/>
      <c r="M23" s="71"/>
      <c r="N23" s="71"/>
      <c r="O23" s="72"/>
      <c r="P23" s="66"/>
      <c r="Q23" s="88"/>
      <c r="R23" s="91"/>
      <c r="S23" s="88"/>
      <c r="T23" s="88"/>
      <c r="U23" s="87"/>
    </row>
    <row r="24" spans="1:21">
      <c r="A24" s="30" t="s">
        <v>49</v>
      </c>
      <c r="B24" s="30"/>
      <c r="C24" s="24" t="s">
        <v>375</v>
      </c>
      <c r="D24" s="43">
        <v>60</v>
      </c>
      <c r="E24" s="38"/>
      <c r="F24" s="35"/>
      <c r="G24" s="38"/>
      <c r="H24" s="39" t="e">
        <f t="shared" si="0"/>
        <v>#REF!</v>
      </c>
      <c r="I24" s="68"/>
      <c r="J24" s="68">
        <v>100</v>
      </c>
      <c r="K24" s="25">
        <v>0.48</v>
      </c>
      <c r="L24" s="25">
        <v>0.12</v>
      </c>
      <c r="M24" s="25">
        <v>1.56</v>
      </c>
      <c r="N24" s="25">
        <v>8.4</v>
      </c>
      <c r="O24" s="65">
        <v>2.94</v>
      </c>
      <c r="P24" s="66"/>
      <c r="Q24" s="88"/>
      <c r="R24" s="89"/>
      <c r="S24" s="88"/>
      <c r="T24" s="88"/>
      <c r="U24" s="87"/>
    </row>
    <row r="25" hidden="1" spans="1:21">
      <c r="A25" t="s">
        <v>51</v>
      </c>
      <c r="C25" s="31" t="s">
        <v>52</v>
      </c>
      <c r="E25" s="25"/>
      <c r="F25" s="25">
        <v>75</v>
      </c>
      <c r="G25" s="25">
        <v>60</v>
      </c>
      <c r="H25" s="39" t="e">
        <f t="shared" si="0"/>
        <v>#REF!</v>
      </c>
      <c r="I25" s="68"/>
      <c r="J25" s="68"/>
      <c r="K25" s="25"/>
      <c r="L25" s="25"/>
      <c r="M25" s="25"/>
      <c r="N25" s="25"/>
      <c r="O25" s="65"/>
      <c r="P25" s="66"/>
      <c r="Q25" s="88"/>
      <c r="R25" s="89"/>
      <c r="S25" s="88"/>
      <c r="T25" s="88"/>
      <c r="U25" s="87"/>
    </row>
    <row r="26" ht="28.5" spans="1:21">
      <c r="A26" s="30" t="s">
        <v>53</v>
      </c>
      <c r="B26" s="30"/>
      <c r="C26" s="24" t="s">
        <v>54</v>
      </c>
      <c r="D26" s="43">
        <v>200</v>
      </c>
      <c r="E26" s="25"/>
      <c r="F26" s="43"/>
      <c r="G26" s="25"/>
      <c r="H26" s="39" t="e">
        <f t="shared" si="0"/>
        <v>#REF!</v>
      </c>
      <c r="I26" s="68"/>
      <c r="J26" s="68">
        <v>250</v>
      </c>
      <c r="K26" s="25">
        <v>1.8</v>
      </c>
      <c r="L26" s="25">
        <v>2.4</v>
      </c>
      <c r="M26" s="25">
        <v>7</v>
      </c>
      <c r="N26" s="25">
        <v>56</v>
      </c>
      <c r="O26" s="65">
        <v>19.55</v>
      </c>
      <c r="P26" s="66"/>
      <c r="Q26" s="88"/>
      <c r="R26" s="89"/>
      <c r="S26" s="88"/>
      <c r="T26" s="88"/>
      <c r="U26" s="87"/>
    </row>
    <row r="27" ht="24.75" hidden="1" customHeight="1" spans="1:21">
      <c r="A27" s="30" t="s">
        <v>55</v>
      </c>
      <c r="B27" s="30"/>
      <c r="C27" s="31" t="s">
        <v>56</v>
      </c>
      <c r="D27" s="35"/>
      <c r="E27" s="38"/>
      <c r="F27" s="35">
        <v>50</v>
      </c>
      <c r="G27" s="38">
        <v>40</v>
      </c>
      <c r="H27" s="39" t="e">
        <f t="shared" si="0"/>
        <v>#REF!</v>
      </c>
      <c r="I27" s="68"/>
      <c r="J27" s="68"/>
      <c r="K27" s="25"/>
      <c r="L27" s="25"/>
      <c r="M27" s="25"/>
      <c r="N27" s="25"/>
      <c r="O27" s="65"/>
      <c r="P27" s="66"/>
      <c r="Q27" s="88"/>
      <c r="R27" s="89"/>
      <c r="S27" s="88"/>
      <c r="T27" s="88"/>
      <c r="U27" s="87"/>
    </row>
    <row r="28" hidden="1" spans="1:21">
      <c r="A28" s="30" t="s">
        <v>30</v>
      </c>
      <c r="B28" s="30"/>
      <c r="C28" s="31" t="s">
        <v>57</v>
      </c>
      <c r="D28" s="35"/>
      <c r="E28" s="38"/>
      <c r="F28" s="35">
        <v>28</v>
      </c>
      <c r="G28" s="38">
        <v>20</v>
      </c>
      <c r="H28" s="39" t="e">
        <f t="shared" si="0"/>
        <v>#REF!</v>
      </c>
      <c r="I28" s="68"/>
      <c r="J28" s="68"/>
      <c r="K28" s="25"/>
      <c r="L28" s="25"/>
      <c r="M28" s="25"/>
      <c r="N28" s="25"/>
      <c r="O28" s="65"/>
      <c r="P28" s="66"/>
      <c r="Q28" s="88"/>
      <c r="R28" s="89"/>
      <c r="S28" s="88"/>
      <c r="T28" s="88"/>
      <c r="U28" s="87"/>
    </row>
    <row r="29" hidden="1" spans="1:21">
      <c r="A29" s="30"/>
      <c r="B29" s="30"/>
      <c r="C29" s="31" t="s">
        <v>58</v>
      </c>
      <c r="D29" s="35"/>
      <c r="E29" s="38"/>
      <c r="F29" s="35">
        <v>12.6</v>
      </c>
      <c r="G29" s="38">
        <v>10</v>
      </c>
      <c r="H29" s="39" t="e">
        <f t="shared" si="0"/>
        <v>#REF!</v>
      </c>
      <c r="I29" s="68">
        <f>D26*E26/1000</f>
        <v>0</v>
      </c>
      <c r="J29" s="68"/>
      <c r="K29" s="25"/>
      <c r="L29" s="25"/>
      <c r="M29" s="25"/>
      <c r="N29" s="25"/>
      <c r="O29" s="65"/>
      <c r="P29" s="66"/>
      <c r="Q29" s="88"/>
      <c r="R29" s="89"/>
      <c r="S29" s="88"/>
      <c r="T29" s="88"/>
      <c r="U29" s="87"/>
    </row>
    <row r="30" hidden="1" spans="1:21">
      <c r="A30" s="30"/>
      <c r="B30" s="30"/>
      <c r="C30" s="31" t="s">
        <v>59</v>
      </c>
      <c r="D30" s="35"/>
      <c r="E30" s="38"/>
      <c r="F30" s="35">
        <v>4.8</v>
      </c>
      <c r="G30" s="38">
        <v>4</v>
      </c>
      <c r="H30" s="39" t="e">
        <f t="shared" si="0"/>
        <v>#REF!</v>
      </c>
      <c r="I30" s="68" t="s">
        <v>32</v>
      </c>
      <c r="J30" s="68"/>
      <c r="K30" s="25"/>
      <c r="L30" s="25"/>
      <c r="M30" s="25"/>
      <c r="N30" s="25"/>
      <c r="O30" s="65"/>
      <c r="P30" s="66"/>
      <c r="Q30" s="88"/>
      <c r="R30" s="89"/>
      <c r="S30" s="88"/>
      <c r="T30" s="88"/>
      <c r="U30" s="87"/>
    </row>
    <row r="31" hidden="1" spans="1:21">
      <c r="A31" s="30"/>
      <c r="B31" s="30"/>
      <c r="C31" s="31" t="s">
        <v>60</v>
      </c>
      <c r="D31" s="35"/>
      <c r="E31" s="38"/>
      <c r="F31" s="35">
        <v>11.6</v>
      </c>
      <c r="G31" s="38">
        <v>10</v>
      </c>
      <c r="H31" s="39" t="e">
        <f t="shared" si="0"/>
        <v>#REF!</v>
      </c>
      <c r="I31" s="68"/>
      <c r="J31" s="68"/>
      <c r="K31" s="25"/>
      <c r="L31" s="25"/>
      <c r="M31" s="25"/>
      <c r="N31" s="25"/>
      <c r="O31" s="65"/>
      <c r="P31" s="66"/>
      <c r="Q31" s="88"/>
      <c r="R31" s="89"/>
      <c r="S31" s="88"/>
      <c r="T31" s="88"/>
      <c r="U31" s="87"/>
    </row>
    <row r="32" hidden="1" spans="1:21">
      <c r="A32" s="30"/>
      <c r="B32" s="30"/>
      <c r="C32" s="31" t="s">
        <v>61</v>
      </c>
      <c r="D32" s="35"/>
      <c r="E32" s="38"/>
      <c r="F32" s="35">
        <v>4</v>
      </c>
      <c r="G32" s="38">
        <v>4</v>
      </c>
      <c r="H32" s="39" t="e">
        <f t="shared" si="0"/>
        <v>#REF!</v>
      </c>
      <c r="I32" s="68"/>
      <c r="J32" s="68"/>
      <c r="K32" s="25"/>
      <c r="L32" s="25"/>
      <c r="M32" s="25"/>
      <c r="N32" s="25"/>
      <c r="O32" s="65"/>
      <c r="P32" s="66"/>
      <c r="Q32" s="88"/>
      <c r="R32" s="89"/>
      <c r="S32" s="88"/>
      <c r="T32" s="88"/>
      <c r="U32" s="87"/>
    </row>
    <row r="33" hidden="1" spans="1:21">
      <c r="A33" s="30"/>
      <c r="B33" s="30"/>
      <c r="C33" s="31" t="s">
        <v>24</v>
      </c>
      <c r="D33" s="35"/>
      <c r="E33" s="38"/>
      <c r="F33" s="35">
        <v>2</v>
      </c>
      <c r="G33" s="38">
        <v>2</v>
      </c>
      <c r="H33" s="39" t="e">
        <f t="shared" si="0"/>
        <v>#REF!</v>
      </c>
      <c r="I33" s="68"/>
      <c r="J33" s="68"/>
      <c r="K33" s="37"/>
      <c r="L33" s="37"/>
      <c r="M33" s="37"/>
      <c r="N33" s="37"/>
      <c r="O33" s="73"/>
      <c r="P33" s="66"/>
      <c r="Q33" s="88"/>
      <c r="R33" s="92"/>
      <c r="S33" s="88"/>
      <c r="T33" s="88"/>
      <c r="U33" s="87"/>
    </row>
    <row r="34" hidden="1" spans="1:21">
      <c r="A34" s="30"/>
      <c r="B34" s="30"/>
      <c r="C34" s="31" t="s">
        <v>25</v>
      </c>
      <c r="D34" s="35"/>
      <c r="E34" s="38"/>
      <c r="F34" s="35">
        <v>130</v>
      </c>
      <c r="G34" s="38">
        <v>130</v>
      </c>
      <c r="H34" s="39" t="e">
        <f t="shared" si="0"/>
        <v>#REF!</v>
      </c>
      <c r="I34" s="68"/>
      <c r="J34" s="68"/>
      <c r="K34" s="37"/>
      <c r="L34" s="37"/>
      <c r="M34" s="37"/>
      <c r="N34" s="37"/>
      <c r="O34" s="73"/>
      <c r="P34" s="66"/>
      <c r="Q34" s="88"/>
      <c r="R34" s="89"/>
      <c r="S34" s="88"/>
      <c r="T34" s="88"/>
      <c r="U34" s="87"/>
    </row>
    <row r="35" hidden="1" spans="1:21">
      <c r="A35" s="30" t="s">
        <v>62</v>
      </c>
      <c r="B35" s="30"/>
      <c r="C35" s="31" t="s">
        <v>63</v>
      </c>
      <c r="D35" s="44"/>
      <c r="E35" s="45"/>
      <c r="F35" s="38">
        <v>21.26</v>
      </c>
      <c r="G35" s="38">
        <v>16.1</v>
      </c>
      <c r="H35" s="39" t="e">
        <f t="shared" si="0"/>
        <v>#REF!</v>
      </c>
      <c r="I35" s="68"/>
      <c r="J35" s="68"/>
      <c r="K35" s="37"/>
      <c r="L35" s="37"/>
      <c r="M35" s="37"/>
      <c r="N35" s="37"/>
      <c r="O35" s="73"/>
      <c r="P35" s="66"/>
      <c r="Q35" s="88"/>
      <c r="R35" s="89"/>
      <c r="S35" s="88"/>
      <c r="T35" s="88"/>
      <c r="U35" s="87"/>
    </row>
    <row r="36" ht="19.5" hidden="1" customHeight="1" spans="1:21">
      <c r="A36" s="30" t="s">
        <v>64</v>
      </c>
      <c r="B36" s="30"/>
      <c r="C36" s="31" t="s">
        <v>65</v>
      </c>
      <c r="D36" s="35"/>
      <c r="E36" s="38"/>
      <c r="F36" s="35">
        <v>4</v>
      </c>
      <c r="G36" s="38">
        <v>4</v>
      </c>
      <c r="H36" s="39" t="e">
        <f t="shared" si="0"/>
        <v>#REF!</v>
      </c>
      <c r="I36" s="68"/>
      <c r="J36" s="68"/>
      <c r="K36" s="37"/>
      <c r="L36" s="37"/>
      <c r="M36" s="37"/>
      <c r="N36" s="37"/>
      <c r="O36" s="73"/>
      <c r="P36" s="66"/>
      <c r="Q36" s="88"/>
      <c r="R36" s="89"/>
      <c r="S36" s="88"/>
      <c r="T36" s="88"/>
      <c r="U36" s="87"/>
    </row>
    <row r="37" spans="1:21">
      <c r="A37" s="30" t="s">
        <v>66</v>
      </c>
      <c r="B37" s="30"/>
      <c r="C37" s="24" t="s">
        <v>67</v>
      </c>
      <c r="D37" s="43">
        <v>100</v>
      </c>
      <c r="E37" s="25"/>
      <c r="F37" s="43"/>
      <c r="G37" s="25"/>
      <c r="H37" s="39" t="e">
        <f t="shared" si="0"/>
        <v>#REF!</v>
      </c>
      <c r="I37" s="68"/>
      <c r="J37" s="68">
        <v>100</v>
      </c>
      <c r="K37" s="25">
        <v>13</v>
      </c>
      <c r="L37" s="25">
        <v>13</v>
      </c>
      <c r="M37" s="25">
        <v>12</v>
      </c>
      <c r="N37" s="25">
        <v>223</v>
      </c>
      <c r="O37" s="65">
        <v>0</v>
      </c>
      <c r="P37" s="66"/>
      <c r="Q37" s="88"/>
      <c r="R37" s="93"/>
      <c r="S37" s="88"/>
      <c r="T37" s="88"/>
      <c r="U37" s="87"/>
    </row>
    <row r="38" hidden="1" spans="1:21">
      <c r="A38" s="30" t="s">
        <v>30</v>
      </c>
      <c r="B38" s="30"/>
      <c r="C38" s="31" t="s">
        <v>68</v>
      </c>
      <c r="D38" s="44"/>
      <c r="E38" s="46"/>
      <c r="F38" s="35">
        <v>30.45</v>
      </c>
      <c r="G38" s="38">
        <v>30</v>
      </c>
      <c r="H38" s="39" t="e">
        <f t="shared" si="0"/>
        <v>#REF!</v>
      </c>
      <c r="I38" s="68"/>
      <c r="J38" s="68"/>
      <c r="K38" s="38"/>
      <c r="L38" s="38"/>
      <c r="M38" s="38"/>
      <c r="N38" s="38"/>
      <c r="O38" s="74"/>
      <c r="P38" s="66"/>
      <c r="Q38" s="88"/>
      <c r="R38" s="88"/>
      <c r="S38" s="88"/>
      <c r="T38" s="88"/>
      <c r="U38" s="87"/>
    </row>
    <row r="39" ht="18.75" hidden="1" customHeight="1" spans="1:21">
      <c r="A39" s="30" t="s">
        <v>69</v>
      </c>
      <c r="B39" s="30"/>
      <c r="C39" s="31" t="s">
        <v>70</v>
      </c>
      <c r="D39" s="35"/>
      <c r="E39" s="38"/>
      <c r="F39" s="35">
        <v>11.25</v>
      </c>
      <c r="G39" s="38">
        <v>11.25</v>
      </c>
      <c r="H39" s="39" t="e">
        <f t="shared" si="0"/>
        <v>#REF!</v>
      </c>
      <c r="I39" s="68"/>
      <c r="J39" s="68"/>
      <c r="K39" s="38"/>
      <c r="L39" s="38"/>
      <c r="M39" s="38"/>
      <c r="N39" s="38"/>
      <c r="O39" s="74"/>
      <c r="P39" s="66"/>
      <c r="Q39" s="88"/>
      <c r="R39" s="88"/>
      <c r="S39" s="88"/>
      <c r="T39" s="88"/>
      <c r="U39" s="87"/>
    </row>
    <row r="40" hidden="1" spans="1:21">
      <c r="A40" s="30" t="s">
        <v>71</v>
      </c>
      <c r="B40" s="30"/>
      <c r="C40" s="31" t="s">
        <v>59</v>
      </c>
      <c r="D40" s="35"/>
      <c r="E40" s="38"/>
      <c r="F40" s="35">
        <v>9</v>
      </c>
      <c r="G40" s="38">
        <v>7.5</v>
      </c>
      <c r="H40" s="39" t="e">
        <f t="shared" si="0"/>
        <v>#REF!</v>
      </c>
      <c r="I40" s="68"/>
      <c r="J40" s="68"/>
      <c r="K40" s="38"/>
      <c r="L40" s="38"/>
      <c r="M40" s="38"/>
      <c r="N40" s="38"/>
      <c r="O40" s="74"/>
      <c r="P40" s="66"/>
      <c r="Q40" s="88"/>
      <c r="R40" s="88"/>
      <c r="S40" s="88"/>
      <c r="T40" s="88"/>
      <c r="U40" s="87"/>
    </row>
    <row r="41" hidden="1" spans="1:21">
      <c r="A41" s="30" t="s">
        <v>72</v>
      </c>
      <c r="B41" s="30"/>
      <c r="C41" s="31" t="s">
        <v>25</v>
      </c>
      <c r="D41" s="35"/>
      <c r="E41" s="38"/>
      <c r="F41" s="35">
        <v>0.97</v>
      </c>
      <c r="G41" s="38">
        <v>0.75</v>
      </c>
      <c r="H41" s="39" t="e">
        <f t="shared" si="0"/>
        <v>#REF!</v>
      </c>
      <c r="I41" s="68"/>
      <c r="J41" s="68"/>
      <c r="K41" s="38"/>
      <c r="L41" s="38"/>
      <c r="M41" s="38"/>
      <c r="N41" s="38"/>
      <c r="O41" s="74"/>
      <c r="P41" s="66"/>
      <c r="Q41" s="88"/>
      <c r="R41" s="88"/>
      <c r="S41" s="88"/>
      <c r="T41" s="88"/>
      <c r="U41" s="87"/>
    </row>
    <row r="42" hidden="1" spans="1:21">
      <c r="A42" s="30"/>
      <c r="B42" s="30"/>
      <c r="C42" s="31" t="s">
        <v>24</v>
      </c>
      <c r="D42" s="35"/>
      <c r="E42" s="38"/>
      <c r="F42" s="35">
        <v>3</v>
      </c>
      <c r="G42" s="38">
        <v>3</v>
      </c>
      <c r="H42" s="39" t="e">
        <f t="shared" si="0"/>
        <v>#REF!</v>
      </c>
      <c r="I42" s="68"/>
      <c r="J42" s="68"/>
      <c r="K42" s="38"/>
      <c r="L42" s="38"/>
      <c r="M42" s="38"/>
      <c r="N42" s="38"/>
      <c r="O42" s="74"/>
      <c r="P42" s="66"/>
      <c r="Q42" s="88"/>
      <c r="R42" s="88"/>
      <c r="S42" s="88"/>
      <c r="T42" s="88"/>
      <c r="U42" s="87"/>
    </row>
    <row r="43" hidden="1" spans="1:21">
      <c r="A43" s="30"/>
      <c r="B43" s="30"/>
      <c r="C43" s="31" t="s">
        <v>73</v>
      </c>
      <c r="D43" s="35"/>
      <c r="E43" s="38"/>
      <c r="F43" s="35">
        <v>23.17</v>
      </c>
      <c r="G43" s="38">
        <v>22.5</v>
      </c>
      <c r="H43" s="39" t="e">
        <f t="shared" si="0"/>
        <v>#REF!</v>
      </c>
      <c r="I43" s="68" t="s">
        <v>74</v>
      </c>
      <c r="J43" s="68"/>
      <c r="K43" s="38"/>
      <c r="L43" s="38"/>
      <c r="M43" s="38"/>
      <c r="N43" s="38"/>
      <c r="O43" s="74"/>
      <c r="P43" s="66"/>
      <c r="Q43" s="88"/>
      <c r="R43" s="88"/>
      <c r="S43" s="88"/>
      <c r="T43" s="88"/>
      <c r="U43" s="87"/>
    </row>
    <row r="44" hidden="1" spans="1:21">
      <c r="A44" s="30"/>
      <c r="B44" s="30"/>
      <c r="C44" s="31" t="s">
        <v>75</v>
      </c>
      <c r="D44" s="35"/>
      <c r="E44" s="38"/>
      <c r="F44" s="35">
        <v>0.97</v>
      </c>
      <c r="G44" s="38">
        <v>0.75</v>
      </c>
      <c r="H44" s="39" t="e">
        <f t="shared" si="0"/>
        <v>#REF!</v>
      </c>
      <c r="I44" s="68"/>
      <c r="J44" s="68"/>
      <c r="K44" s="38"/>
      <c r="L44" s="38"/>
      <c r="M44" s="38"/>
      <c r="N44" s="38"/>
      <c r="O44" s="74"/>
      <c r="P44" s="66"/>
      <c r="Q44" s="88"/>
      <c r="R44" s="88"/>
      <c r="S44" s="88"/>
      <c r="T44" s="88"/>
      <c r="U44" s="87"/>
    </row>
    <row r="45" spans="1:34">
      <c r="A45" s="23" t="s">
        <v>76</v>
      </c>
      <c r="B45" s="8"/>
      <c r="C45" s="24" t="s">
        <v>77</v>
      </c>
      <c r="D45" s="25">
        <v>150</v>
      </c>
      <c r="E45" s="28"/>
      <c r="F45" s="27"/>
      <c r="G45" s="28"/>
      <c r="H45" s="39" t="e">
        <f t="shared" si="0"/>
        <v>#REF!</v>
      </c>
      <c r="I45" s="67"/>
      <c r="J45" s="67">
        <v>180</v>
      </c>
      <c r="K45" s="28">
        <v>6.15</v>
      </c>
      <c r="L45" s="28">
        <v>5.55</v>
      </c>
      <c r="M45" s="28">
        <v>18</v>
      </c>
      <c r="N45" s="28">
        <v>147</v>
      </c>
      <c r="O45" s="75">
        <v>20.62</v>
      </c>
      <c r="P45" s="66"/>
      <c r="Q45" s="88"/>
      <c r="R45" s="88"/>
      <c r="S45" s="88"/>
      <c r="T45" s="88"/>
      <c r="U45" s="94"/>
      <c r="V45" s="94"/>
      <c r="W45" s="95"/>
      <c r="X45" s="96"/>
      <c r="Y45" s="100"/>
      <c r="Z45" s="96"/>
      <c r="AA45" s="100"/>
      <c r="AB45" s="101"/>
      <c r="AC45" s="102"/>
      <c r="AD45" s="100"/>
      <c r="AE45" s="100"/>
      <c r="AF45" s="100"/>
      <c r="AG45" s="100"/>
      <c r="AH45" s="100"/>
    </row>
    <row r="46" hidden="1" spans="1:34">
      <c r="A46" s="23" t="s">
        <v>78</v>
      </c>
      <c r="B46" s="8"/>
      <c r="C46" s="31" t="s">
        <v>57</v>
      </c>
      <c r="D46" s="25"/>
      <c r="E46" s="28"/>
      <c r="F46" s="32">
        <v>199.9</v>
      </c>
      <c r="G46" s="32">
        <v>150</v>
      </c>
      <c r="H46" s="39" t="e">
        <f t="shared" si="0"/>
        <v>#REF!</v>
      </c>
      <c r="I46" s="67"/>
      <c r="J46" s="67"/>
      <c r="K46" s="28"/>
      <c r="L46" s="28"/>
      <c r="M46" s="28"/>
      <c r="N46" s="28"/>
      <c r="O46" s="75"/>
      <c r="P46" s="66"/>
      <c r="Q46" s="88"/>
      <c r="R46" s="88"/>
      <c r="S46" s="88"/>
      <c r="T46" s="88"/>
      <c r="U46" s="94"/>
      <c r="V46" s="94"/>
      <c r="W46" s="97"/>
      <c r="X46" s="98"/>
      <c r="Y46" s="100"/>
      <c r="Z46" s="98"/>
      <c r="AA46" s="103"/>
      <c r="AB46" s="101"/>
      <c r="AC46" s="102"/>
      <c r="AD46" s="100"/>
      <c r="AE46" s="100"/>
      <c r="AF46" s="100"/>
      <c r="AG46" s="100"/>
      <c r="AH46" s="100"/>
    </row>
    <row r="47" hidden="1" spans="1:34">
      <c r="A47" s="23"/>
      <c r="B47" s="8"/>
      <c r="C47" s="31" t="s">
        <v>79</v>
      </c>
      <c r="D47" s="25"/>
      <c r="E47" s="28"/>
      <c r="F47" s="32">
        <v>4.5</v>
      </c>
      <c r="G47" s="32">
        <v>4.5</v>
      </c>
      <c r="H47" s="39" t="e">
        <f t="shared" si="0"/>
        <v>#REF!</v>
      </c>
      <c r="I47" s="67">
        <f>D45*E45/1000</f>
        <v>0</v>
      </c>
      <c r="J47" s="67"/>
      <c r="K47" s="28"/>
      <c r="L47" s="28"/>
      <c r="M47" s="28"/>
      <c r="N47" s="28"/>
      <c r="O47" s="75"/>
      <c r="P47" s="66"/>
      <c r="Q47" s="88"/>
      <c r="R47" s="88"/>
      <c r="S47" s="88"/>
      <c r="T47" s="88"/>
      <c r="U47" s="94"/>
      <c r="V47" s="94"/>
      <c r="W47" s="97"/>
      <c r="X47" s="98"/>
      <c r="Y47" s="100"/>
      <c r="Z47" s="98"/>
      <c r="AA47" s="103"/>
      <c r="AB47" s="101"/>
      <c r="AC47" s="102"/>
      <c r="AD47" s="100"/>
      <c r="AE47" s="100"/>
      <c r="AF47" s="100"/>
      <c r="AG47" s="100"/>
      <c r="AH47" s="100"/>
    </row>
    <row r="48" spans="1:21">
      <c r="A48" s="30" t="s">
        <v>80</v>
      </c>
      <c r="B48" s="30"/>
      <c r="C48" s="24" t="s">
        <v>81</v>
      </c>
      <c r="D48" s="43">
        <v>200</v>
      </c>
      <c r="E48" s="25"/>
      <c r="F48" s="43"/>
      <c r="G48" s="25"/>
      <c r="H48" s="39" t="e">
        <f t="shared" si="0"/>
        <v>#REF!</v>
      </c>
      <c r="I48" s="68"/>
      <c r="J48" s="68">
        <v>200</v>
      </c>
      <c r="K48" s="25">
        <v>0.6</v>
      </c>
      <c r="L48" s="25">
        <v>0.2</v>
      </c>
      <c r="M48" s="25">
        <v>26.6</v>
      </c>
      <c r="N48" s="25">
        <v>110</v>
      </c>
      <c r="O48" s="65">
        <v>0.73</v>
      </c>
      <c r="P48" s="66"/>
      <c r="Q48" s="88"/>
      <c r="R48" s="88"/>
      <c r="S48" s="88"/>
      <c r="T48" s="88"/>
      <c r="U48" s="87"/>
    </row>
    <row r="49" hidden="1" spans="1:21">
      <c r="A49" s="30" t="s">
        <v>55</v>
      </c>
      <c r="B49" s="30"/>
      <c r="C49" s="31" t="s">
        <v>82</v>
      </c>
      <c r="D49" s="35"/>
      <c r="E49" s="38"/>
      <c r="F49" s="35">
        <v>25</v>
      </c>
      <c r="G49" s="38">
        <v>25</v>
      </c>
      <c r="H49" s="39" t="e">
        <f t="shared" si="0"/>
        <v>#REF!</v>
      </c>
      <c r="I49" s="68"/>
      <c r="J49" s="68"/>
      <c r="K49" s="25"/>
      <c r="L49" s="25"/>
      <c r="M49" s="25"/>
      <c r="N49" s="25"/>
      <c r="O49" s="65"/>
      <c r="P49" s="66"/>
      <c r="Q49" s="88"/>
      <c r="R49" s="88"/>
      <c r="S49" s="88"/>
      <c r="T49" s="88"/>
      <c r="U49" s="87"/>
    </row>
    <row r="50" hidden="1" spans="1:21">
      <c r="A50" s="30" t="s">
        <v>30</v>
      </c>
      <c r="B50" s="30"/>
      <c r="C50" s="31" t="s">
        <v>33</v>
      </c>
      <c r="D50" s="35"/>
      <c r="E50" s="38"/>
      <c r="F50" s="35">
        <v>12</v>
      </c>
      <c r="G50" s="38">
        <v>12</v>
      </c>
      <c r="H50" s="39" t="e">
        <f t="shared" si="0"/>
        <v>#REF!</v>
      </c>
      <c r="I50" s="68">
        <f>D48*E48/1000</f>
        <v>0</v>
      </c>
      <c r="J50" s="68"/>
      <c r="K50" s="25"/>
      <c r="L50" s="25"/>
      <c r="M50" s="25"/>
      <c r="N50" s="25"/>
      <c r="O50" s="65"/>
      <c r="P50" s="66"/>
      <c r="Q50" s="88"/>
      <c r="R50" s="88"/>
      <c r="S50" s="88"/>
      <c r="T50" s="88"/>
      <c r="U50" s="87"/>
    </row>
    <row r="51" hidden="1" spans="1:21">
      <c r="A51" s="30"/>
      <c r="B51" s="30"/>
      <c r="C51" s="31" t="s">
        <v>25</v>
      </c>
      <c r="D51" s="35"/>
      <c r="E51" s="38"/>
      <c r="F51" s="35">
        <v>200</v>
      </c>
      <c r="G51" s="38">
        <v>200</v>
      </c>
      <c r="H51" s="39" t="e">
        <f t="shared" si="0"/>
        <v>#REF!</v>
      </c>
      <c r="I51" s="68" t="s">
        <v>32</v>
      </c>
      <c r="J51" s="68"/>
      <c r="K51" s="25"/>
      <c r="L51" s="25"/>
      <c r="M51" s="25"/>
      <c r="N51" s="25"/>
      <c r="O51" s="65"/>
      <c r="P51" s="66"/>
      <c r="Q51" s="88"/>
      <c r="R51" s="88"/>
      <c r="S51" s="88"/>
      <c r="T51" s="88"/>
      <c r="U51" s="87"/>
    </row>
    <row r="52" hidden="1" spans="1:21">
      <c r="A52" s="30" t="s">
        <v>83</v>
      </c>
      <c r="B52" s="30"/>
      <c r="C52" s="31"/>
      <c r="D52" s="35"/>
      <c r="E52" s="38"/>
      <c r="F52" s="35"/>
      <c r="G52" s="38"/>
      <c r="H52" s="39"/>
      <c r="I52" s="68"/>
      <c r="J52" s="68"/>
      <c r="K52" s="25"/>
      <c r="L52" s="25"/>
      <c r="M52" s="25"/>
      <c r="N52" s="25"/>
      <c r="O52" s="65"/>
      <c r="P52" s="66"/>
      <c r="Q52" s="88"/>
      <c r="R52" s="88"/>
      <c r="S52" s="88"/>
      <c r="T52" s="88"/>
      <c r="U52" s="87"/>
    </row>
    <row r="53" spans="1:21">
      <c r="A53" s="30" t="s">
        <v>87</v>
      </c>
      <c r="B53" s="30"/>
      <c r="C53" s="40" t="s">
        <v>307</v>
      </c>
      <c r="D53" s="35">
        <v>20</v>
      </c>
      <c r="E53" s="38"/>
      <c r="F53" s="35">
        <v>20</v>
      </c>
      <c r="G53" s="38"/>
      <c r="H53" s="39"/>
      <c r="I53" s="68"/>
      <c r="J53" s="68">
        <v>20</v>
      </c>
      <c r="K53" s="25">
        <v>1.5</v>
      </c>
      <c r="L53" s="25">
        <v>1.9</v>
      </c>
      <c r="M53" s="25">
        <v>14.8</v>
      </c>
      <c r="N53" s="25"/>
      <c r="O53" s="65"/>
      <c r="P53" s="66"/>
      <c r="Q53" s="88"/>
      <c r="R53" s="88"/>
      <c r="S53" s="88"/>
      <c r="T53" s="88"/>
      <c r="U53" s="87"/>
    </row>
    <row r="54" spans="1:21">
      <c r="A54" s="30" t="s">
        <v>42</v>
      </c>
      <c r="B54" s="30"/>
      <c r="C54" s="24" t="s">
        <v>84</v>
      </c>
      <c r="D54" s="43">
        <v>40</v>
      </c>
      <c r="E54" s="25"/>
      <c r="F54" s="43">
        <v>50</v>
      </c>
      <c r="G54" s="25">
        <v>50</v>
      </c>
      <c r="H54" s="39" t="e">
        <f t="shared" ref="H54:H86" si="2">F54*$E$5/1000</f>
        <v>#REF!</v>
      </c>
      <c r="I54" s="68"/>
      <c r="J54" s="68">
        <v>60</v>
      </c>
      <c r="K54" s="25">
        <v>2.8</v>
      </c>
      <c r="L54" s="25">
        <v>0.51</v>
      </c>
      <c r="M54" s="25">
        <v>0.75</v>
      </c>
      <c r="N54" s="25">
        <v>90</v>
      </c>
      <c r="O54" s="65">
        <v>0</v>
      </c>
      <c r="P54" s="66"/>
      <c r="Q54" s="99"/>
      <c r="R54" s="88"/>
      <c r="S54" s="88"/>
      <c r="T54" s="88"/>
      <c r="U54" s="87"/>
    </row>
    <row r="55" spans="1:21">
      <c r="A55" s="30" t="s">
        <v>42</v>
      </c>
      <c r="B55" s="30"/>
      <c r="C55" s="24" t="s">
        <v>37</v>
      </c>
      <c r="D55" s="47">
        <v>20</v>
      </c>
      <c r="E55" s="25"/>
      <c r="F55" s="43">
        <v>50</v>
      </c>
      <c r="G55" s="25">
        <v>50</v>
      </c>
      <c r="H55" s="39" t="e">
        <f t="shared" si="2"/>
        <v>#REF!</v>
      </c>
      <c r="I55" s="76"/>
      <c r="J55" s="68">
        <v>30</v>
      </c>
      <c r="K55" s="69">
        <v>4.1</v>
      </c>
      <c r="L55" s="69">
        <v>0.7</v>
      </c>
      <c r="M55" s="69">
        <v>0.65</v>
      </c>
      <c r="N55" s="69">
        <v>97.5</v>
      </c>
      <c r="O55" s="70">
        <v>0</v>
      </c>
      <c r="P55" s="66"/>
      <c r="Q55" s="99"/>
      <c r="R55" s="88"/>
      <c r="S55" s="88"/>
      <c r="T55" s="88"/>
      <c r="U55" s="87"/>
    </row>
    <row r="56" spans="1:21">
      <c r="A56" s="30"/>
      <c r="B56" s="30"/>
      <c r="C56" s="41" t="s">
        <v>47</v>
      </c>
      <c r="D56" s="47"/>
      <c r="E56" s="25"/>
      <c r="F56" s="43"/>
      <c r="G56" s="25"/>
      <c r="H56" s="39" t="e">
        <f t="shared" si="2"/>
        <v>#REF!</v>
      </c>
      <c r="I56" s="76"/>
      <c r="J56" s="76"/>
      <c r="K56" s="39">
        <f>K24+K26+K37+AD45+K48+K54+K55+K45+K53</f>
        <v>30.43</v>
      </c>
      <c r="L56" s="39">
        <f>L24+L26+L37+AE45+L48+L54+L55+L45+L53</f>
        <v>24.38</v>
      </c>
      <c r="M56" s="39">
        <f>M24+M26+M37+AF45+M48+M54+M55+M45+M53</f>
        <v>81.36</v>
      </c>
      <c r="N56" s="39">
        <f>N24+N26+N37+AG45+N48+N54+N55+N45+N53</f>
        <v>731.9</v>
      </c>
      <c r="O56" s="77">
        <f>O24+O26+O37+AH45+O48+O54+O55+O45+O53</f>
        <v>43.84</v>
      </c>
      <c r="P56" s="66"/>
      <c r="Q56" s="99"/>
      <c r="R56" s="88"/>
      <c r="S56" s="88"/>
      <c r="T56" s="88"/>
      <c r="U56" s="87"/>
    </row>
    <row r="57" spans="1:21">
      <c r="A57" s="8"/>
      <c r="B57" s="8"/>
      <c r="C57" s="48" t="s">
        <v>89</v>
      </c>
      <c r="D57" s="49"/>
      <c r="E57" s="50"/>
      <c r="F57" s="51"/>
      <c r="G57" s="50"/>
      <c r="H57" s="39" t="e">
        <f t="shared" si="2"/>
        <v>#REF!</v>
      </c>
      <c r="I57" s="78"/>
      <c r="J57" s="78"/>
      <c r="K57" s="79">
        <f>K22+K56</f>
        <v>51.089</v>
      </c>
      <c r="L57" s="79">
        <f>L22+L56</f>
        <v>55.695</v>
      </c>
      <c r="M57" s="79">
        <f>M22+M56</f>
        <v>147.71</v>
      </c>
      <c r="N57" s="79">
        <f>N22+N56</f>
        <v>1377.22</v>
      </c>
      <c r="O57" s="80">
        <f>O22+O56</f>
        <v>67.98</v>
      </c>
      <c r="P57" s="81"/>
      <c r="Q57" s="83"/>
      <c r="R57" s="83"/>
      <c r="S57" s="83"/>
      <c r="T57" s="83"/>
      <c r="U57" s="87"/>
    </row>
    <row r="58" spans="1:21">
      <c r="A58" s="8"/>
      <c r="B58" s="52" t="s">
        <v>85</v>
      </c>
      <c r="C58" s="48"/>
      <c r="D58" s="49"/>
      <c r="E58" s="50"/>
      <c r="F58" s="51"/>
      <c r="G58" s="50"/>
      <c r="H58" s="39"/>
      <c r="I58" s="78"/>
      <c r="J58" s="78"/>
      <c r="K58" s="79"/>
      <c r="L58" s="79"/>
      <c r="M58" s="79"/>
      <c r="N58" s="79"/>
      <c r="O58" s="82"/>
      <c r="P58" s="83"/>
      <c r="Q58" s="83"/>
      <c r="R58" s="83"/>
      <c r="S58" s="83"/>
      <c r="T58" s="83"/>
      <c r="U58" s="87"/>
    </row>
    <row r="59" spans="1:21">
      <c r="A59" s="8" t="s">
        <v>168</v>
      </c>
      <c r="B59" s="8"/>
      <c r="C59" s="48" t="s">
        <v>322</v>
      </c>
      <c r="D59" s="49">
        <v>200</v>
      </c>
      <c r="E59" s="49">
        <v>200</v>
      </c>
      <c r="F59" s="49">
        <v>200</v>
      </c>
      <c r="G59" s="49">
        <v>200</v>
      </c>
      <c r="H59" s="49">
        <v>200</v>
      </c>
      <c r="I59" s="49">
        <v>200</v>
      </c>
      <c r="J59" s="49">
        <v>200</v>
      </c>
      <c r="K59" s="79">
        <v>0.6</v>
      </c>
      <c r="L59" s="79">
        <v>0</v>
      </c>
      <c r="M59" s="79">
        <v>0.13</v>
      </c>
      <c r="N59" s="84">
        <v>70</v>
      </c>
      <c r="O59" s="82"/>
      <c r="P59" s="83"/>
      <c r="Q59" s="83"/>
      <c r="R59" s="83"/>
      <c r="S59" s="83"/>
      <c r="T59" s="83"/>
      <c r="U59" s="87"/>
    </row>
    <row r="60" spans="1:21">
      <c r="A60" s="30" t="s">
        <v>87</v>
      </c>
      <c r="B60" s="30"/>
      <c r="C60" s="40" t="s">
        <v>307</v>
      </c>
      <c r="D60" s="35">
        <v>20</v>
      </c>
      <c r="E60" s="35">
        <v>20</v>
      </c>
      <c r="F60" s="35">
        <v>20</v>
      </c>
      <c r="G60" s="35">
        <v>20</v>
      </c>
      <c r="H60" s="35">
        <v>20</v>
      </c>
      <c r="I60" s="35">
        <v>20</v>
      </c>
      <c r="J60" s="35">
        <v>20</v>
      </c>
      <c r="K60" s="25">
        <v>1.5</v>
      </c>
      <c r="L60" s="25">
        <v>1.9</v>
      </c>
      <c r="M60" s="25">
        <v>14.8</v>
      </c>
      <c r="N60" s="25"/>
      <c r="O60" s="25"/>
      <c r="P60" s="83"/>
      <c r="Q60" s="83"/>
      <c r="R60" s="83"/>
      <c r="S60" s="83"/>
      <c r="T60" s="83"/>
      <c r="U60" s="87"/>
    </row>
    <row r="61" spans="1:21">
      <c r="A61" s="8"/>
      <c r="B61" s="8"/>
      <c r="C61" s="48"/>
      <c r="D61" s="49"/>
      <c r="E61" s="50"/>
      <c r="F61" s="51"/>
      <c r="G61" s="50"/>
      <c r="H61" s="39"/>
      <c r="I61" s="78"/>
      <c r="J61" s="78"/>
      <c r="K61" s="79"/>
      <c r="L61" s="79"/>
      <c r="M61" s="79"/>
      <c r="N61" s="79"/>
      <c r="O61" s="82"/>
      <c r="P61" s="83"/>
      <c r="Q61" s="83"/>
      <c r="R61" s="83"/>
      <c r="S61" s="83"/>
      <c r="T61" s="83"/>
      <c r="U61" s="87"/>
    </row>
    <row r="62" spans="1:15">
      <c r="A62" s="23"/>
      <c r="B62" s="8"/>
      <c r="C62" s="9"/>
      <c r="D62" s="10" t="s">
        <v>90</v>
      </c>
      <c r="E62" s="52" t="s">
        <v>90</v>
      </c>
      <c r="F62" s="8"/>
      <c r="G62" s="8"/>
      <c r="H62" s="39" t="e">
        <f t="shared" si="2"/>
        <v>#REF!</v>
      </c>
      <c r="I62" s="8"/>
      <c r="J62" s="8"/>
      <c r="K62" s="8"/>
      <c r="L62" s="8"/>
      <c r="M62" s="8"/>
      <c r="N62" s="8"/>
      <c r="O62" s="8"/>
    </row>
    <row r="63" ht="27.75" customHeight="1" spans="1:15">
      <c r="A63" s="13" t="s">
        <v>2</v>
      </c>
      <c r="B63" s="14" t="s">
        <v>3</v>
      </c>
      <c r="C63" s="53" t="s">
        <v>4</v>
      </c>
      <c r="D63" s="53"/>
      <c r="E63" s="54" t="s">
        <v>6</v>
      </c>
      <c r="F63" s="54" t="s">
        <v>7</v>
      </c>
      <c r="G63" s="54" t="s">
        <v>8</v>
      </c>
      <c r="H63" s="39" t="e">
        <f t="shared" si="2"/>
        <v>#VALUE!</v>
      </c>
      <c r="I63" s="54"/>
      <c r="J63" s="54"/>
      <c r="K63" s="54" t="s">
        <v>11</v>
      </c>
      <c r="L63" s="54" t="s">
        <v>12</v>
      </c>
      <c r="M63" s="54" t="s">
        <v>13</v>
      </c>
      <c r="N63" s="85" t="s">
        <v>14</v>
      </c>
      <c r="O63" s="54" t="s">
        <v>15</v>
      </c>
    </row>
    <row r="64" spans="1:15">
      <c r="A64" s="30"/>
      <c r="B64" s="55" t="s">
        <v>16</v>
      </c>
      <c r="D64" s="56">
        <v>1</v>
      </c>
      <c r="E64" s="53"/>
      <c r="F64" s="53"/>
      <c r="G64" s="53"/>
      <c r="H64" s="39" t="e">
        <f t="shared" si="2"/>
        <v>#REF!</v>
      </c>
      <c r="I64" s="53"/>
      <c r="J64" s="53"/>
      <c r="K64" s="53"/>
      <c r="L64" s="53"/>
      <c r="M64" s="53"/>
      <c r="N64" s="86"/>
      <c r="O64" s="53"/>
    </row>
    <row r="65" spans="1:15">
      <c r="A65" s="30" t="s">
        <v>18</v>
      </c>
      <c r="B65" s="8"/>
      <c r="C65" s="24" t="s">
        <v>310</v>
      </c>
      <c r="D65" s="25">
        <v>200</v>
      </c>
      <c r="E65" s="25">
        <v>200</v>
      </c>
      <c r="F65" s="25">
        <v>200</v>
      </c>
      <c r="G65" s="25">
        <v>200</v>
      </c>
      <c r="H65" s="25">
        <v>200</v>
      </c>
      <c r="I65" s="25">
        <v>200</v>
      </c>
      <c r="J65" s="25">
        <v>200</v>
      </c>
      <c r="K65" s="25">
        <v>4.3</v>
      </c>
      <c r="L65" s="25">
        <v>6</v>
      </c>
      <c r="M65" s="25">
        <v>27.7</v>
      </c>
      <c r="N65" s="25">
        <v>186</v>
      </c>
      <c r="O65" s="25">
        <v>0.65</v>
      </c>
    </row>
    <row r="66" hidden="1" spans="2:15">
      <c r="B66" s="30"/>
      <c r="C66" s="31" t="s">
        <v>93</v>
      </c>
      <c r="D66" s="25">
        <v>200</v>
      </c>
      <c r="E66" s="25">
        <v>200</v>
      </c>
      <c r="F66" s="25">
        <v>200</v>
      </c>
      <c r="G66" s="25">
        <v>200</v>
      </c>
      <c r="H66" s="25">
        <v>200</v>
      </c>
      <c r="I66" s="25">
        <v>200</v>
      </c>
      <c r="J66" s="25">
        <v>200</v>
      </c>
      <c r="K66" s="28"/>
      <c r="L66" s="28"/>
      <c r="M66" s="28"/>
      <c r="N66" s="28"/>
      <c r="O66" s="28"/>
    </row>
    <row r="67" hidden="1" spans="1:15">
      <c r="A67" s="30" t="s">
        <v>21</v>
      </c>
      <c r="B67" s="30"/>
      <c r="C67" s="31" t="s">
        <v>22</v>
      </c>
      <c r="D67" s="25">
        <v>200</v>
      </c>
      <c r="E67" s="25">
        <v>200</v>
      </c>
      <c r="F67" s="25">
        <v>200</v>
      </c>
      <c r="G67" s="25">
        <v>200</v>
      </c>
      <c r="H67" s="25">
        <v>200</v>
      </c>
      <c r="I67" s="25">
        <v>200</v>
      </c>
      <c r="J67" s="25">
        <v>200</v>
      </c>
      <c r="K67" s="28"/>
      <c r="L67" s="28"/>
      <c r="M67" s="28"/>
      <c r="N67" s="28"/>
      <c r="O67" s="28"/>
    </row>
    <row r="68" hidden="1" spans="1:15">
      <c r="A68" s="23"/>
      <c r="B68" s="8"/>
      <c r="C68" s="31" t="s">
        <v>23</v>
      </c>
      <c r="D68" s="25">
        <v>200</v>
      </c>
      <c r="E68" s="25">
        <v>200</v>
      </c>
      <c r="F68" s="25">
        <v>200</v>
      </c>
      <c r="G68" s="25">
        <v>200</v>
      </c>
      <c r="H68" s="25">
        <v>200</v>
      </c>
      <c r="I68" s="25">
        <v>200</v>
      </c>
      <c r="J68" s="25">
        <v>200</v>
      </c>
      <c r="K68" s="28"/>
      <c r="L68" s="28"/>
      <c r="M68" s="28"/>
      <c r="N68" s="28"/>
      <c r="O68" s="28"/>
    </row>
    <row r="69" hidden="1" spans="1:15">
      <c r="A69" s="23"/>
      <c r="B69" s="8"/>
      <c r="C69" s="31" t="s">
        <v>24</v>
      </c>
      <c r="D69" s="25">
        <v>200</v>
      </c>
      <c r="E69" s="25">
        <v>200</v>
      </c>
      <c r="F69" s="25">
        <v>200</v>
      </c>
      <c r="G69" s="25">
        <v>200</v>
      </c>
      <c r="H69" s="25">
        <v>200</v>
      </c>
      <c r="I69" s="25">
        <v>200</v>
      </c>
      <c r="J69" s="25">
        <v>200</v>
      </c>
      <c r="K69" s="28"/>
      <c r="L69" s="28"/>
      <c r="M69" s="28"/>
      <c r="N69" s="28"/>
      <c r="O69" s="28"/>
    </row>
    <row r="70" hidden="1" spans="1:15">
      <c r="A70" s="23"/>
      <c r="B70" s="8"/>
      <c r="C70" s="31" t="s">
        <v>25</v>
      </c>
      <c r="D70" s="25">
        <v>200</v>
      </c>
      <c r="E70" s="25">
        <v>200</v>
      </c>
      <c r="F70" s="25">
        <v>200</v>
      </c>
      <c r="G70" s="25">
        <v>200</v>
      </c>
      <c r="H70" s="25">
        <v>200</v>
      </c>
      <c r="I70" s="25">
        <v>200</v>
      </c>
      <c r="J70" s="25">
        <v>200</v>
      </c>
      <c r="K70" s="28"/>
      <c r="L70" s="28"/>
      <c r="M70" s="28"/>
      <c r="N70" s="28"/>
      <c r="O70" s="28"/>
    </row>
    <row r="71" spans="1:15">
      <c r="A71" s="30" t="s">
        <v>94</v>
      </c>
      <c r="B71" s="37"/>
      <c r="C71" s="24" t="s">
        <v>95</v>
      </c>
      <c r="D71" s="25">
        <v>200</v>
      </c>
      <c r="E71" s="25">
        <v>200</v>
      </c>
      <c r="F71" s="25">
        <v>200</v>
      </c>
      <c r="G71" s="25">
        <v>200</v>
      </c>
      <c r="H71" s="25">
        <v>200</v>
      </c>
      <c r="I71" s="25">
        <v>200</v>
      </c>
      <c r="J71" s="25">
        <v>200</v>
      </c>
      <c r="K71" s="25">
        <v>4</v>
      </c>
      <c r="L71" s="25">
        <v>4</v>
      </c>
      <c r="M71" s="25">
        <v>16</v>
      </c>
      <c r="N71" s="25">
        <v>116</v>
      </c>
      <c r="O71" s="25">
        <v>0.54</v>
      </c>
    </row>
    <row r="72" hidden="1" spans="1:15">
      <c r="A72" s="30" t="s">
        <v>96</v>
      </c>
      <c r="B72" s="37"/>
      <c r="C72" s="31" t="s">
        <v>97</v>
      </c>
      <c r="D72" s="35"/>
      <c r="E72" s="38"/>
      <c r="F72" s="38">
        <v>5</v>
      </c>
      <c r="G72" s="38">
        <v>5</v>
      </c>
      <c r="H72" s="39" t="e">
        <f t="shared" si="2"/>
        <v>#REF!</v>
      </c>
      <c r="I72" s="25"/>
      <c r="J72" s="25"/>
      <c r="K72" s="25"/>
      <c r="L72" s="25"/>
      <c r="M72" s="25"/>
      <c r="N72" s="25"/>
      <c r="O72" s="8"/>
    </row>
    <row r="73" hidden="1" spans="1:15">
      <c r="A73" s="30" t="s">
        <v>30</v>
      </c>
      <c r="B73" s="37"/>
      <c r="C73" s="31" t="s">
        <v>22</v>
      </c>
      <c r="D73" s="35"/>
      <c r="E73" s="38"/>
      <c r="F73" s="38">
        <v>100</v>
      </c>
      <c r="G73" s="38">
        <v>100</v>
      </c>
      <c r="H73" s="39" t="e">
        <f t="shared" si="2"/>
        <v>#REF!</v>
      </c>
      <c r="I73" s="25"/>
      <c r="J73" s="25"/>
      <c r="K73" s="25"/>
      <c r="L73" s="25"/>
      <c r="M73" s="25"/>
      <c r="N73" s="25"/>
      <c r="O73" s="8"/>
    </row>
    <row r="74" hidden="1" spans="1:15">
      <c r="A74" s="30"/>
      <c r="B74" s="37"/>
      <c r="C74" s="31" t="s">
        <v>25</v>
      </c>
      <c r="D74" s="35"/>
      <c r="E74" s="38"/>
      <c r="F74" s="38">
        <v>110</v>
      </c>
      <c r="G74" s="38">
        <v>110</v>
      </c>
      <c r="H74" s="39" t="e">
        <f t="shared" si="2"/>
        <v>#REF!</v>
      </c>
      <c r="I74" s="25"/>
      <c r="J74" s="25"/>
      <c r="K74" s="25"/>
      <c r="L74" s="25"/>
      <c r="M74" s="25"/>
      <c r="N74" s="25"/>
      <c r="O74" s="8"/>
    </row>
    <row r="75" hidden="1" spans="1:15">
      <c r="A75" s="30"/>
      <c r="B75" s="37"/>
      <c r="C75" s="31" t="s">
        <v>33</v>
      </c>
      <c r="D75" s="35"/>
      <c r="E75" s="38"/>
      <c r="F75" s="38">
        <v>10</v>
      </c>
      <c r="G75" s="38">
        <v>10</v>
      </c>
      <c r="H75" s="39" t="e">
        <f t="shared" si="2"/>
        <v>#REF!</v>
      </c>
      <c r="I75" s="25"/>
      <c r="J75" s="25"/>
      <c r="K75" s="25"/>
      <c r="L75" s="25"/>
      <c r="M75" s="25"/>
      <c r="N75" s="25"/>
      <c r="O75" s="8"/>
    </row>
    <row r="76" spans="1:15">
      <c r="A76" s="30" t="s">
        <v>178</v>
      </c>
      <c r="B76" s="30"/>
      <c r="C76" s="24" t="s">
        <v>39</v>
      </c>
      <c r="D76" s="43" t="s">
        <v>40</v>
      </c>
      <c r="E76" s="25">
        <f>E71</f>
        <v>200</v>
      </c>
      <c r="F76" s="25"/>
      <c r="G76" s="25"/>
      <c r="H76" s="39" t="e">
        <f t="shared" si="2"/>
        <v>#REF!</v>
      </c>
      <c r="I76" s="25"/>
      <c r="J76" s="25" t="s">
        <v>41</v>
      </c>
      <c r="K76" s="25">
        <v>6.25</v>
      </c>
      <c r="L76" s="25">
        <v>7.9</v>
      </c>
      <c r="M76" s="25">
        <v>13</v>
      </c>
      <c r="N76" s="25">
        <v>148</v>
      </c>
      <c r="O76" s="25">
        <v>0.14</v>
      </c>
    </row>
    <row r="77" hidden="1" spans="1:15">
      <c r="A77" s="30" t="s">
        <v>99</v>
      </c>
      <c r="B77" s="37"/>
      <c r="C77" s="31" t="s">
        <v>100</v>
      </c>
      <c r="D77" s="35"/>
      <c r="E77" s="38"/>
      <c r="F77" s="38">
        <v>21</v>
      </c>
      <c r="G77" s="38">
        <v>20</v>
      </c>
      <c r="H77" s="39" t="e">
        <f t="shared" si="2"/>
        <v>#REF!</v>
      </c>
      <c r="I77" s="38"/>
      <c r="J77" s="38"/>
      <c r="K77" s="38"/>
      <c r="L77" s="25"/>
      <c r="M77" s="25"/>
      <c r="N77" s="25"/>
      <c r="O77" s="25"/>
    </row>
    <row r="78" hidden="1" spans="1:15">
      <c r="A78" s="30"/>
      <c r="B78" s="37"/>
      <c r="C78" s="31" t="s">
        <v>24</v>
      </c>
      <c r="D78" s="35"/>
      <c r="E78" s="38"/>
      <c r="F78" s="38">
        <v>10</v>
      </c>
      <c r="G78" s="38">
        <v>10</v>
      </c>
      <c r="H78" s="39" t="e">
        <f t="shared" si="2"/>
        <v>#REF!</v>
      </c>
      <c r="I78" s="38"/>
      <c r="J78" s="38"/>
      <c r="K78" s="38"/>
      <c r="L78" s="38"/>
      <c r="M78" s="38"/>
      <c r="N78" s="38"/>
      <c r="O78" s="38"/>
    </row>
    <row r="79" hidden="1" spans="1:15">
      <c r="A79" s="30"/>
      <c r="B79" s="37"/>
      <c r="C79" s="31" t="s">
        <v>37</v>
      </c>
      <c r="D79" s="35"/>
      <c r="E79" s="38"/>
      <c r="F79" s="38">
        <v>30</v>
      </c>
      <c r="G79" s="38">
        <v>30</v>
      </c>
      <c r="H79" s="39" t="e">
        <f t="shared" si="2"/>
        <v>#REF!</v>
      </c>
      <c r="I79" s="71"/>
      <c r="J79" s="71"/>
      <c r="K79" s="71"/>
      <c r="L79" s="71"/>
      <c r="M79" s="71"/>
      <c r="N79" s="71"/>
      <c r="O79" s="71"/>
    </row>
    <row r="80" spans="1:15">
      <c r="A80" s="30"/>
      <c r="B80" s="37"/>
      <c r="C80" s="40" t="s">
        <v>84</v>
      </c>
      <c r="D80" s="35">
        <v>20</v>
      </c>
      <c r="E80" s="38"/>
      <c r="F80" s="35">
        <v>20</v>
      </c>
      <c r="G80" s="38"/>
      <c r="H80" s="39" t="e">
        <f t="shared" si="2"/>
        <v>#REF!</v>
      </c>
      <c r="I80" s="68"/>
      <c r="J80" s="68">
        <v>30</v>
      </c>
      <c r="K80" s="69">
        <v>1.079</v>
      </c>
      <c r="L80" s="69">
        <v>0.195</v>
      </c>
      <c r="M80" s="69">
        <v>6.25</v>
      </c>
      <c r="N80" s="69">
        <v>36</v>
      </c>
      <c r="O80" s="69">
        <v>0</v>
      </c>
    </row>
    <row r="81" spans="1:15">
      <c r="A81" s="30" t="s">
        <v>43</v>
      </c>
      <c r="B81" s="37"/>
      <c r="C81" s="40" t="s">
        <v>376</v>
      </c>
      <c r="D81" s="35" t="s">
        <v>46</v>
      </c>
      <c r="E81" s="35" t="s">
        <v>46</v>
      </c>
      <c r="F81" s="35" t="s">
        <v>46</v>
      </c>
      <c r="G81" s="35" t="s">
        <v>46</v>
      </c>
      <c r="H81" s="35" t="s">
        <v>46</v>
      </c>
      <c r="I81" s="35" t="s">
        <v>46</v>
      </c>
      <c r="J81" s="35" t="s">
        <v>46</v>
      </c>
      <c r="K81" s="69">
        <v>0.4</v>
      </c>
      <c r="L81" s="69">
        <v>0.3</v>
      </c>
      <c r="M81" s="69">
        <v>10.3</v>
      </c>
      <c r="N81" s="69">
        <v>46</v>
      </c>
      <c r="O81" s="69">
        <v>22.02</v>
      </c>
    </row>
    <row r="82" spans="1:15">
      <c r="A82" s="30"/>
      <c r="B82" s="37"/>
      <c r="C82" s="41" t="s">
        <v>47</v>
      </c>
      <c r="D82" s="35"/>
      <c r="E82" s="38"/>
      <c r="F82" s="35"/>
      <c r="G82" s="38"/>
      <c r="H82" s="39" t="e">
        <f t="shared" si="2"/>
        <v>#REF!</v>
      </c>
      <c r="I82" s="71"/>
      <c r="J82" s="71"/>
      <c r="K82" s="71">
        <f>SUM(K65:K81)</f>
        <v>16.029</v>
      </c>
      <c r="L82" s="71">
        <f t="shared" ref="L82:O82" si="3">SUM(L65:L81)</f>
        <v>18.395</v>
      </c>
      <c r="M82" s="71">
        <f t="shared" si="3"/>
        <v>73.25</v>
      </c>
      <c r="N82" s="71">
        <f t="shared" si="3"/>
        <v>532</v>
      </c>
      <c r="O82" s="71">
        <f t="shared" si="3"/>
        <v>23.35</v>
      </c>
    </row>
    <row r="83" spans="1:15">
      <c r="A83" s="30"/>
      <c r="B83" s="42" t="s">
        <v>48</v>
      </c>
      <c r="C83" s="31"/>
      <c r="D83" s="35"/>
      <c r="E83" s="38"/>
      <c r="F83" s="35"/>
      <c r="G83" s="38"/>
      <c r="H83" s="39" t="e">
        <f t="shared" si="2"/>
        <v>#REF!</v>
      </c>
      <c r="I83" s="71"/>
      <c r="J83" s="71"/>
      <c r="K83" s="71"/>
      <c r="L83" s="71"/>
      <c r="M83" s="71"/>
      <c r="N83" s="71"/>
      <c r="O83" s="8"/>
    </row>
    <row r="84" spans="1:15">
      <c r="A84" s="30" t="s">
        <v>49</v>
      </c>
      <c r="B84" s="30"/>
      <c r="C84" s="24" t="s">
        <v>377</v>
      </c>
      <c r="D84" s="43" t="s">
        <v>41</v>
      </c>
      <c r="E84" s="38"/>
      <c r="F84" s="35"/>
      <c r="G84" s="38"/>
      <c r="H84" s="39" t="e">
        <f t="shared" si="2"/>
        <v>#REF!</v>
      </c>
      <c r="I84" s="68"/>
      <c r="J84" s="68" t="s">
        <v>378</v>
      </c>
      <c r="K84" s="25">
        <v>0.48</v>
      </c>
      <c r="L84" s="25">
        <v>0.12</v>
      </c>
      <c r="M84" s="25">
        <v>1.56</v>
      </c>
      <c r="N84" s="25">
        <v>8.4</v>
      </c>
      <c r="O84" s="65">
        <v>2.94</v>
      </c>
    </row>
    <row r="85" hidden="1" spans="2:15">
      <c r="B85" s="104"/>
      <c r="C85" s="31" t="s">
        <v>103</v>
      </c>
      <c r="D85" s="35"/>
      <c r="E85" s="25"/>
      <c r="F85" s="38">
        <v>113</v>
      </c>
      <c r="G85" s="38">
        <v>88</v>
      </c>
      <c r="H85" s="39" t="e">
        <f t="shared" si="2"/>
        <v>#REF!</v>
      </c>
      <c r="I85" s="25"/>
      <c r="J85" s="25"/>
      <c r="K85" s="25"/>
      <c r="L85" s="25"/>
      <c r="M85" s="25"/>
      <c r="N85" s="25"/>
      <c r="O85" s="25"/>
    </row>
    <row r="86" hidden="1" spans="1:15">
      <c r="A86" s="105"/>
      <c r="B86" s="104"/>
      <c r="C86" s="31" t="s">
        <v>79</v>
      </c>
      <c r="D86" s="35"/>
      <c r="E86" s="25"/>
      <c r="F86" s="25">
        <v>13</v>
      </c>
      <c r="G86" s="25">
        <v>13</v>
      </c>
      <c r="H86" s="39" t="e">
        <f t="shared" si="2"/>
        <v>#REF!</v>
      </c>
      <c r="I86" s="25"/>
      <c r="J86" s="25"/>
      <c r="K86" s="25"/>
      <c r="L86" s="25"/>
      <c r="M86" s="25"/>
      <c r="N86" s="25"/>
      <c r="O86" s="25"/>
    </row>
    <row r="87" spans="1:15">
      <c r="A87" s="30" t="s">
        <v>104</v>
      </c>
      <c r="B87" s="37"/>
      <c r="C87" s="24" t="s">
        <v>105</v>
      </c>
      <c r="D87" s="43">
        <v>200</v>
      </c>
      <c r="E87" s="25">
        <f>E84</f>
        <v>0</v>
      </c>
      <c r="F87" s="25"/>
      <c r="G87" s="25"/>
      <c r="H87" s="106">
        <f t="shared" ref="H87:H108" si="4">F87*$D$4/1000</f>
        <v>0</v>
      </c>
      <c r="I87" s="25"/>
      <c r="J87" s="25">
        <v>250</v>
      </c>
      <c r="K87" s="25">
        <v>2</v>
      </c>
      <c r="L87" s="25">
        <v>3.6</v>
      </c>
      <c r="M87" s="25">
        <v>10.2</v>
      </c>
      <c r="N87" s="25">
        <v>84</v>
      </c>
      <c r="O87" s="25">
        <v>9.39</v>
      </c>
    </row>
    <row r="88" hidden="1" spans="1:15">
      <c r="A88" s="30"/>
      <c r="B88" s="37"/>
      <c r="C88" s="31" t="s">
        <v>57</v>
      </c>
      <c r="D88" s="35"/>
      <c r="E88" s="38"/>
      <c r="F88" s="38">
        <v>80</v>
      </c>
      <c r="G88" s="38">
        <v>60</v>
      </c>
      <c r="H88" s="106">
        <f t="shared" si="4"/>
        <v>0</v>
      </c>
      <c r="I88" s="25"/>
      <c r="J88" s="25"/>
      <c r="K88" s="25"/>
      <c r="L88" s="25"/>
      <c r="M88" s="25"/>
      <c r="N88" s="25"/>
      <c r="O88" s="25"/>
    </row>
    <row r="89" hidden="1" spans="1:15">
      <c r="A89" s="30"/>
      <c r="B89" s="37"/>
      <c r="C89" s="31" t="s">
        <v>106</v>
      </c>
      <c r="D89" s="35"/>
      <c r="E89" s="38"/>
      <c r="F89" s="38">
        <v>4</v>
      </c>
      <c r="G89" s="38">
        <v>4</v>
      </c>
      <c r="H89" s="106">
        <f t="shared" si="4"/>
        <v>0</v>
      </c>
      <c r="I89" s="25"/>
      <c r="J89" s="25"/>
      <c r="K89" s="25"/>
      <c r="L89" s="25"/>
      <c r="M89" s="25"/>
      <c r="N89" s="25"/>
      <c r="O89" s="25"/>
    </row>
    <row r="90" hidden="1" spans="1:15">
      <c r="A90" s="30"/>
      <c r="B90" s="37"/>
      <c r="C90" s="31" t="s">
        <v>107</v>
      </c>
      <c r="D90" s="35"/>
      <c r="E90" s="38"/>
      <c r="F90" s="38">
        <v>10</v>
      </c>
      <c r="G90" s="38">
        <v>8</v>
      </c>
      <c r="H90" s="106">
        <f t="shared" si="4"/>
        <v>0</v>
      </c>
      <c r="I90" s="25"/>
      <c r="J90" s="25"/>
      <c r="K90" s="25"/>
      <c r="L90" s="25"/>
      <c r="M90" s="25"/>
      <c r="N90" s="25"/>
      <c r="O90" s="25"/>
    </row>
    <row r="91" hidden="1" spans="1:15">
      <c r="A91" s="30"/>
      <c r="B91" s="37"/>
      <c r="C91" s="31" t="s">
        <v>59</v>
      </c>
      <c r="D91" s="35"/>
      <c r="E91" s="38"/>
      <c r="F91" s="38">
        <v>4.8</v>
      </c>
      <c r="G91" s="38">
        <v>4</v>
      </c>
      <c r="H91" s="106">
        <f t="shared" si="4"/>
        <v>0</v>
      </c>
      <c r="I91" s="25"/>
      <c r="J91" s="25"/>
      <c r="K91" s="25"/>
      <c r="L91" s="25"/>
      <c r="M91" s="25"/>
      <c r="N91" s="25"/>
      <c r="O91" s="25"/>
    </row>
    <row r="92" hidden="1" spans="1:15">
      <c r="A92" s="30"/>
      <c r="B92" s="37"/>
      <c r="C92" s="31" t="s">
        <v>108</v>
      </c>
      <c r="D92" s="35"/>
      <c r="E92" s="38"/>
      <c r="F92" s="38">
        <v>13.4</v>
      </c>
      <c r="G92" s="38">
        <v>12</v>
      </c>
      <c r="H92" s="106">
        <f t="shared" si="4"/>
        <v>0</v>
      </c>
      <c r="I92" s="37"/>
      <c r="J92" s="37"/>
      <c r="K92" s="37"/>
      <c r="L92" s="37"/>
      <c r="M92" s="37"/>
      <c r="N92" s="37"/>
      <c r="O92" s="37"/>
    </row>
    <row r="93" hidden="1" spans="1:15">
      <c r="A93" s="30"/>
      <c r="B93" s="37"/>
      <c r="C93" s="31" t="s">
        <v>24</v>
      </c>
      <c r="D93" s="35"/>
      <c r="E93" s="38"/>
      <c r="F93" s="38">
        <v>4</v>
      </c>
      <c r="G93" s="38">
        <v>4</v>
      </c>
      <c r="H93" s="106">
        <f t="shared" si="4"/>
        <v>0</v>
      </c>
      <c r="I93" s="37"/>
      <c r="J93" s="37"/>
      <c r="K93" s="37"/>
      <c r="L93" s="37"/>
      <c r="M93" s="37"/>
      <c r="N93" s="37"/>
      <c r="O93" s="37"/>
    </row>
    <row r="94" hidden="1" spans="1:15">
      <c r="A94" s="30"/>
      <c r="B94" s="37"/>
      <c r="C94" s="31" t="s">
        <v>109</v>
      </c>
      <c r="D94" s="44"/>
      <c r="E94" s="45"/>
      <c r="F94" s="38">
        <v>21.26</v>
      </c>
      <c r="G94" s="38">
        <v>16.1</v>
      </c>
      <c r="H94" s="106">
        <f t="shared" si="4"/>
        <v>0</v>
      </c>
      <c r="I94" s="37"/>
      <c r="J94" s="37"/>
      <c r="K94" s="37"/>
      <c r="L94" s="37"/>
      <c r="M94" s="37"/>
      <c r="N94" s="37"/>
      <c r="O94" s="37"/>
    </row>
    <row r="95" hidden="1" spans="1:15">
      <c r="A95" s="30"/>
      <c r="B95" s="37"/>
      <c r="C95" s="31" t="s">
        <v>25</v>
      </c>
      <c r="D95" s="35"/>
      <c r="E95" s="38"/>
      <c r="F95" s="38">
        <v>130</v>
      </c>
      <c r="G95" s="38">
        <v>130</v>
      </c>
      <c r="H95" s="106">
        <f t="shared" si="4"/>
        <v>0</v>
      </c>
      <c r="I95" s="37"/>
      <c r="J95" s="37"/>
      <c r="K95" s="37"/>
      <c r="L95" s="37"/>
      <c r="M95" s="37"/>
      <c r="N95" s="37"/>
      <c r="O95" s="37"/>
    </row>
    <row r="96" hidden="1" spans="1:15">
      <c r="A96" s="30"/>
      <c r="B96" s="37"/>
      <c r="C96" s="31" t="s">
        <v>110</v>
      </c>
      <c r="D96" s="35"/>
      <c r="E96" s="38"/>
      <c r="F96" s="38">
        <v>4</v>
      </c>
      <c r="G96" s="38">
        <v>4</v>
      </c>
      <c r="H96" s="106">
        <f t="shared" si="4"/>
        <v>0</v>
      </c>
      <c r="I96" s="37"/>
      <c r="J96" s="37"/>
      <c r="K96" s="37"/>
      <c r="L96" s="37"/>
      <c r="M96" s="37"/>
      <c r="N96" s="37"/>
      <c r="O96" s="37"/>
    </row>
    <row r="97" spans="1:15">
      <c r="A97" s="30" t="s">
        <v>379</v>
      </c>
      <c r="B97" s="107"/>
      <c r="C97" s="24" t="s">
        <v>380</v>
      </c>
      <c r="D97" s="43">
        <v>75</v>
      </c>
      <c r="E97" s="25">
        <f>E87</f>
        <v>0</v>
      </c>
      <c r="F97" s="25"/>
      <c r="G97" s="25"/>
      <c r="H97" s="106">
        <f t="shared" si="4"/>
        <v>0</v>
      </c>
      <c r="I97" s="25"/>
      <c r="J97" s="25">
        <v>100</v>
      </c>
      <c r="K97" s="25">
        <v>8.37</v>
      </c>
      <c r="L97" s="25">
        <v>13.3</v>
      </c>
      <c r="M97" s="25">
        <v>0.95</v>
      </c>
      <c r="N97" s="25">
        <v>157.5</v>
      </c>
      <c r="O97" s="25"/>
    </row>
    <row r="98" hidden="1" spans="1:15">
      <c r="A98" s="30" t="s">
        <v>113</v>
      </c>
      <c r="B98" s="107"/>
      <c r="C98" s="31" t="s">
        <v>114</v>
      </c>
      <c r="D98" s="35"/>
      <c r="E98" s="38"/>
      <c r="F98" s="38">
        <v>197</v>
      </c>
      <c r="G98" s="38">
        <v>74</v>
      </c>
      <c r="H98" s="106">
        <f t="shared" si="4"/>
        <v>0</v>
      </c>
      <c r="I98" s="38"/>
      <c r="J98" s="38"/>
      <c r="K98" s="38"/>
      <c r="L98" s="38"/>
      <c r="M98" s="38"/>
      <c r="N98" s="38"/>
      <c r="O98" s="8"/>
    </row>
    <row r="99" hidden="1" spans="1:15">
      <c r="A99" s="30" t="s">
        <v>115</v>
      </c>
      <c r="B99" s="107"/>
      <c r="C99" s="31" t="s">
        <v>116</v>
      </c>
      <c r="D99" s="35"/>
      <c r="E99" s="38"/>
      <c r="F99" s="38">
        <v>52</v>
      </c>
      <c r="G99" s="38">
        <v>3</v>
      </c>
      <c r="H99" s="106">
        <f t="shared" si="4"/>
        <v>0</v>
      </c>
      <c r="I99" s="38"/>
      <c r="J99" s="38"/>
      <c r="K99" s="38"/>
      <c r="L99" s="38"/>
      <c r="M99" s="38"/>
      <c r="N99" s="38"/>
      <c r="O99" s="8"/>
    </row>
    <row r="100" hidden="1" spans="1:15">
      <c r="A100" s="30"/>
      <c r="B100" s="107"/>
      <c r="C100" s="31" t="s">
        <v>117</v>
      </c>
      <c r="D100" s="35"/>
      <c r="E100" s="38"/>
      <c r="F100" s="38">
        <v>13.6</v>
      </c>
      <c r="G100" s="38">
        <v>18</v>
      </c>
      <c r="H100" s="106">
        <f t="shared" si="4"/>
        <v>0</v>
      </c>
      <c r="I100" s="38"/>
      <c r="J100" s="38"/>
      <c r="K100" s="38"/>
      <c r="L100" s="38"/>
      <c r="M100" s="38"/>
      <c r="N100" s="38"/>
      <c r="O100" s="8"/>
    </row>
    <row r="101" hidden="1" spans="1:15">
      <c r="A101" s="30"/>
      <c r="B101" s="107"/>
      <c r="C101" s="31" t="s">
        <v>24</v>
      </c>
      <c r="D101" s="35"/>
      <c r="E101" s="38"/>
      <c r="F101" s="38">
        <v>6.8</v>
      </c>
      <c r="G101" s="38">
        <v>6.8</v>
      </c>
      <c r="H101" s="106">
        <f t="shared" si="4"/>
        <v>0</v>
      </c>
      <c r="I101" s="38"/>
      <c r="J101" s="38"/>
      <c r="K101" s="38"/>
      <c r="L101" s="38"/>
      <c r="M101" s="38"/>
      <c r="N101" s="38"/>
      <c r="O101" s="8"/>
    </row>
    <row r="102" hidden="1" spans="1:15">
      <c r="A102" s="30"/>
      <c r="B102" s="107"/>
      <c r="C102" s="108" t="s">
        <v>118</v>
      </c>
      <c r="D102" s="35"/>
      <c r="E102" s="38"/>
      <c r="F102" s="38">
        <v>20.5</v>
      </c>
      <c r="G102" s="38">
        <v>20.5</v>
      </c>
      <c r="H102" s="106">
        <f t="shared" si="4"/>
        <v>0</v>
      </c>
      <c r="I102" s="38"/>
      <c r="J102" s="38"/>
      <c r="K102" s="38"/>
      <c r="L102" s="38"/>
      <c r="M102" s="38"/>
      <c r="N102" s="38"/>
      <c r="O102" s="8"/>
    </row>
    <row r="103" hidden="1" spans="1:15">
      <c r="A103" s="30"/>
      <c r="B103" s="107"/>
      <c r="C103" s="31" t="s">
        <v>119</v>
      </c>
      <c r="D103" s="35"/>
      <c r="E103" s="38"/>
      <c r="F103" s="38">
        <v>2.6</v>
      </c>
      <c r="G103" s="38">
        <v>2.6</v>
      </c>
      <c r="H103" s="106">
        <f t="shared" si="4"/>
        <v>0</v>
      </c>
      <c r="I103" s="38"/>
      <c r="J103" s="38"/>
      <c r="K103" s="38"/>
      <c r="L103" s="38"/>
      <c r="M103" s="38"/>
      <c r="N103" s="38"/>
      <c r="O103" s="8"/>
    </row>
    <row r="104" hidden="1" spans="1:15">
      <c r="A104" s="30"/>
      <c r="B104" s="107"/>
      <c r="C104" s="31" t="s">
        <v>24</v>
      </c>
      <c r="D104" s="35"/>
      <c r="E104" s="38"/>
      <c r="F104" s="38">
        <v>2.6</v>
      </c>
      <c r="G104" s="38">
        <v>2.6</v>
      </c>
      <c r="H104" s="106">
        <f t="shared" si="4"/>
        <v>0</v>
      </c>
      <c r="I104" s="38"/>
      <c r="J104" s="38"/>
      <c r="K104" s="38"/>
      <c r="L104" s="38"/>
      <c r="M104" s="38"/>
      <c r="N104" s="38"/>
      <c r="O104" s="8"/>
    </row>
    <row r="105" spans="1:15">
      <c r="A105" s="30" t="s">
        <v>120</v>
      </c>
      <c r="B105" s="30"/>
      <c r="C105" s="24" t="s">
        <v>121</v>
      </c>
      <c r="D105" s="43">
        <v>150</v>
      </c>
      <c r="E105" s="25">
        <f>E97</f>
        <v>0</v>
      </c>
      <c r="F105" s="25"/>
      <c r="G105" s="25"/>
      <c r="H105" s="106">
        <f t="shared" si="4"/>
        <v>0</v>
      </c>
      <c r="I105" s="25"/>
      <c r="J105" s="25">
        <v>180</v>
      </c>
      <c r="K105" s="25">
        <v>5.1</v>
      </c>
      <c r="L105" s="25">
        <v>3.75</v>
      </c>
      <c r="M105" s="25">
        <v>24</v>
      </c>
      <c r="N105" s="25">
        <v>150</v>
      </c>
      <c r="O105" s="25">
        <v>0</v>
      </c>
    </row>
    <row r="106" hidden="1" spans="1:15">
      <c r="A106" s="30"/>
      <c r="B106" s="30"/>
      <c r="C106" s="31" t="s">
        <v>122</v>
      </c>
      <c r="D106" s="35"/>
      <c r="E106" s="25"/>
      <c r="F106" s="35">
        <v>60.75</v>
      </c>
      <c r="G106" s="38">
        <v>60.75</v>
      </c>
      <c r="H106" s="106">
        <f t="shared" si="4"/>
        <v>0</v>
      </c>
      <c r="I106" s="25"/>
      <c r="J106" s="25"/>
      <c r="K106" s="25"/>
      <c r="L106" s="25"/>
      <c r="M106" s="25"/>
      <c r="N106" s="25"/>
      <c r="O106" s="25"/>
    </row>
    <row r="107" hidden="1" spans="1:15">
      <c r="A107" s="30"/>
      <c r="B107" s="30"/>
      <c r="C107" s="31" t="s">
        <v>24</v>
      </c>
      <c r="D107" s="35"/>
      <c r="E107" s="25"/>
      <c r="F107" s="35">
        <v>4.5</v>
      </c>
      <c r="G107" s="35">
        <v>4.5</v>
      </c>
      <c r="H107" s="106">
        <f t="shared" si="4"/>
        <v>0</v>
      </c>
      <c r="I107" s="25"/>
      <c r="J107" s="25"/>
      <c r="K107" s="25"/>
      <c r="L107" s="25"/>
      <c r="M107" s="25"/>
      <c r="N107" s="25"/>
      <c r="O107" s="25"/>
    </row>
    <row r="108" spans="1:15">
      <c r="A108" s="30" t="s">
        <v>123</v>
      </c>
      <c r="B108" s="30"/>
      <c r="C108" s="24" t="s">
        <v>381</v>
      </c>
      <c r="D108" s="43">
        <v>200</v>
      </c>
      <c r="E108" s="25">
        <f>E105</f>
        <v>0</v>
      </c>
      <c r="F108" s="38">
        <v>200</v>
      </c>
      <c r="G108" s="25"/>
      <c r="H108" s="106">
        <f t="shared" si="4"/>
        <v>0</v>
      </c>
      <c r="I108" s="25"/>
      <c r="J108" s="25">
        <v>200</v>
      </c>
      <c r="K108" s="25">
        <v>0.14</v>
      </c>
      <c r="L108" s="25">
        <v>0.06</v>
      </c>
      <c r="M108" s="25">
        <v>21.78</v>
      </c>
      <c r="N108" s="25">
        <v>69.44</v>
      </c>
      <c r="O108" s="25">
        <v>40</v>
      </c>
    </row>
    <row r="109" spans="1:15">
      <c r="A109" s="30" t="s">
        <v>42</v>
      </c>
      <c r="B109" s="30"/>
      <c r="C109" s="24" t="s">
        <v>84</v>
      </c>
      <c r="D109" s="43">
        <v>40</v>
      </c>
      <c r="E109" s="25"/>
      <c r="F109" s="43">
        <v>50</v>
      </c>
      <c r="G109" s="25">
        <v>50</v>
      </c>
      <c r="H109" s="39" t="e">
        <f t="shared" ref="H109:H110" si="5">F109*$E$5/1000</f>
        <v>#REF!</v>
      </c>
      <c r="I109" s="68"/>
      <c r="J109" s="68">
        <v>60</v>
      </c>
      <c r="K109" s="25">
        <v>2.8</v>
      </c>
      <c r="L109" s="25">
        <v>0.51</v>
      </c>
      <c r="M109" s="25">
        <v>0.75</v>
      </c>
      <c r="N109" s="25">
        <v>90</v>
      </c>
      <c r="O109" s="25">
        <v>0</v>
      </c>
    </row>
    <row r="110" spans="1:15">
      <c r="A110" s="30" t="s">
        <v>42</v>
      </c>
      <c r="B110" s="30"/>
      <c r="C110" s="24" t="s">
        <v>37</v>
      </c>
      <c r="D110" s="47">
        <v>20</v>
      </c>
      <c r="E110" s="25"/>
      <c r="F110" s="43">
        <v>50</v>
      </c>
      <c r="G110" s="25">
        <v>50</v>
      </c>
      <c r="H110" s="39" t="e">
        <f t="shared" si="5"/>
        <v>#REF!</v>
      </c>
      <c r="I110" s="76"/>
      <c r="J110" s="68">
        <v>30</v>
      </c>
      <c r="K110" s="69">
        <v>4.1</v>
      </c>
      <c r="L110" s="69">
        <v>0.7</v>
      </c>
      <c r="M110" s="69">
        <v>0.65</v>
      </c>
      <c r="N110" s="69">
        <v>97.5</v>
      </c>
      <c r="O110" s="69">
        <v>0</v>
      </c>
    </row>
    <row r="111" spans="1:15">
      <c r="A111" s="30"/>
      <c r="B111" s="109" t="s">
        <v>85</v>
      </c>
      <c r="C111" s="24"/>
      <c r="D111" s="47"/>
      <c r="E111" s="25"/>
      <c r="F111" s="43"/>
      <c r="G111" s="25"/>
      <c r="H111" s="39"/>
      <c r="I111" s="76"/>
      <c r="J111" s="76"/>
      <c r="K111" s="69"/>
      <c r="L111" s="69"/>
      <c r="M111" s="69"/>
      <c r="N111" s="69"/>
      <c r="O111" s="69"/>
    </row>
    <row r="112" spans="1:15">
      <c r="A112" s="30"/>
      <c r="B112" s="30"/>
      <c r="C112" s="24" t="s">
        <v>125</v>
      </c>
      <c r="D112" s="47">
        <v>200</v>
      </c>
      <c r="E112" s="25"/>
      <c r="F112" s="43"/>
      <c r="G112" s="25"/>
      <c r="H112" s="39"/>
      <c r="I112" s="76"/>
      <c r="J112" s="76">
        <v>200</v>
      </c>
      <c r="K112" s="25">
        <v>0.14</v>
      </c>
      <c r="L112" s="25">
        <v>0.06</v>
      </c>
      <c r="M112" s="25">
        <v>21.78</v>
      </c>
      <c r="N112" s="25">
        <v>69.44</v>
      </c>
      <c r="O112" s="25">
        <v>40</v>
      </c>
    </row>
    <row r="113" spans="1:15">
      <c r="A113" s="30"/>
      <c r="B113" s="30"/>
      <c r="C113" s="24" t="s">
        <v>382</v>
      </c>
      <c r="D113" s="47">
        <v>75</v>
      </c>
      <c r="E113" s="25"/>
      <c r="F113" s="43"/>
      <c r="G113" s="25"/>
      <c r="H113" s="39"/>
      <c r="I113" s="76"/>
      <c r="J113" s="76">
        <v>75</v>
      </c>
      <c r="K113" s="120">
        <v>4.26</v>
      </c>
      <c r="L113" s="121">
        <v>2.39</v>
      </c>
      <c r="M113" s="121">
        <v>29.48</v>
      </c>
      <c r="N113" s="121">
        <v>140</v>
      </c>
      <c r="O113" s="121">
        <v>0.16</v>
      </c>
    </row>
    <row r="114" spans="1:15">
      <c r="A114" s="30"/>
      <c r="B114" s="30"/>
      <c r="C114" s="41" t="s">
        <v>47</v>
      </c>
      <c r="D114" s="110"/>
      <c r="E114" s="25"/>
      <c r="F114" s="111"/>
      <c r="G114" s="25"/>
      <c r="H114" s="106">
        <f t="shared" ref="H114" si="6">F114*$D$4/1000</f>
        <v>0</v>
      </c>
      <c r="I114" s="71"/>
      <c r="J114" s="71"/>
      <c r="K114" s="71">
        <f>K84+K87+K97+K105+K108+K109+K110</f>
        <v>22.99</v>
      </c>
      <c r="L114" s="71">
        <f t="shared" ref="L114:O114" si="7">L84+L87+L97+L105+L108+L109+L110</f>
        <v>22.04</v>
      </c>
      <c r="M114" s="71">
        <f t="shared" si="7"/>
        <v>59.89</v>
      </c>
      <c r="N114" s="71">
        <f t="shared" si="7"/>
        <v>656.84</v>
      </c>
      <c r="O114" s="71">
        <f t="shared" si="7"/>
        <v>52.33</v>
      </c>
    </row>
    <row r="115" spans="1:15">
      <c r="A115" s="30"/>
      <c r="B115" s="30"/>
      <c r="C115" s="112"/>
      <c r="D115" s="110"/>
      <c r="E115" s="25"/>
      <c r="F115" s="111"/>
      <c r="G115" s="25"/>
      <c r="H115" s="106"/>
      <c r="I115" s="71"/>
      <c r="J115" s="71"/>
      <c r="K115" s="71"/>
      <c r="L115" s="71"/>
      <c r="M115" s="71"/>
      <c r="N115" s="71"/>
      <c r="O115" s="71"/>
    </row>
    <row r="116" spans="1:15">
      <c r="A116" s="23"/>
      <c r="B116" s="8"/>
      <c r="C116" s="48" t="s">
        <v>127</v>
      </c>
      <c r="D116" s="86"/>
      <c r="E116" s="8"/>
      <c r="F116" s="8"/>
      <c r="G116" s="8"/>
      <c r="H116" s="113"/>
      <c r="I116" s="64"/>
      <c r="J116" s="64"/>
      <c r="K116" s="64">
        <f>K82+K114</f>
        <v>39.019</v>
      </c>
      <c r="L116" s="64">
        <f>L82+L114</f>
        <v>40.435</v>
      </c>
      <c r="M116" s="64">
        <f>M82+M114</f>
        <v>133.14</v>
      </c>
      <c r="N116" s="64">
        <f>N82+N114</f>
        <v>1188.84</v>
      </c>
      <c r="O116" s="64">
        <f>O82+O114</f>
        <v>75.68</v>
      </c>
    </row>
    <row r="117" spans="4:4">
      <c r="D117" s="6" t="s">
        <v>128</v>
      </c>
    </row>
    <row r="118" ht="30" spans="1:15">
      <c r="A118" s="13" t="s">
        <v>2</v>
      </c>
      <c r="B118" s="14" t="s">
        <v>3</v>
      </c>
      <c r="C118" s="15" t="s">
        <v>4</v>
      </c>
      <c r="D118" s="16" t="s">
        <v>17</v>
      </c>
      <c r="E118" s="15" t="s">
        <v>6</v>
      </c>
      <c r="F118" s="15" t="s">
        <v>7</v>
      </c>
      <c r="G118" s="15" t="s">
        <v>8</v>
      </c>
      <c r="H118" s="15" t="s">
        <v>9</v>
      </c>
      <c r="I118" s="15"/>
      <c r="J118" s="15"/>
      <c r="K118" s="15" t="s">
        <v>11</v>
      </c>
      <c r="L118" s="15" t="s">
        <v>12</v>
      </c>
      <c r="M118" s="15" t="s">
        <v>13</v>
      </c>
      <c r="N118" s="59" t="s">
        <v>14</v>
      </c>
      <c r="O118" s="122" t="s">
        <v>15</v>
      </c>
    </row>
    <row r="119" spans="1:15">
      <c r="A119" s="8"/>
      <c r="B119" s="114" t="s">
        <v>16</v>
      </c>
      <c r="C119" s="115"/>
      <c r="D119" s="116"/>
      <c r="E119" s="15"/>
      <c r="F119" s="15"/>
      <c r="G119" s="15"/>
      <c r="H119" s="15"/>
      <c r="I119" s="15"/>
      <c r="J119" s="15"/>
      <c r="K119" s="15"/>
      <c r="L119" s="15"/>
      <c r="M119" s="15"/>
      <c r="N119" s="59"/>
      <c r="O119" s="122"/>
    </row>
    <row r="120" spans="1:15">
      <c r="A120" s="37" t="s">
        <v>129</v>
      </c>
      <c r="B120" s="37"/>
      <c r="C120" s="24" t="s">
        <v>383</v>
      </c>
      <c r="D120" s="117" t="s">
        <v>384</v>
      </c>
      <c r="E120" s="25" t="e">
        <f>#REF!</f>
        <v>#REF!</v>
      </c>
      <c r="F120" s="43"/>
      <c r="G120" s="25"/>
      <c r="H120" s="71"/>
      <c r="I120" s="71"/>
      <c r="J120" s="71">
        <v>150</v>
      </c>
      <c r="K120" s="25">
        <v>18.48</v>
      </c>
      <c r="L120" s="25">
        <v>12.48</v>
      </c>
      <c r="M120" s="25">
        <v>15.96</v>
      </c>
      <c r="N120" s="25">
        <v>260</v>
      </c>
      <c r="O120" s="121">
        <v>2.1</v>
      </c>
    </row>
    <row r="121" hidden="1" spans="1:15">
      <c r="A121" s="37" t="s">
        <v>132</v>
      </c>
      <c r="B121" s="37"/>
      <c r="C121" s="118" t="s">
        <v>133</v>
      </c>
      <c r="D121" s="117"/>
      <c r="E121" s="38"/>
      <c r="F121" s="38">
        <v>106.5</v>
      </c>
      <c r="G121" s="38">
        <v>105</v>
      </c>
      <c r="H121" s="68" t="e">
        <f t="shared" ref="H121:H126" si="8">$E$5*F121/1000</f>
        <v>#REF!</v>
      </c>
      <c r="I121" s="68"/>
      <c r="J121" s="68"/>
      <c r="K121" s="25"/>
      <c r="L121" s="25"/>
      <c r="M121" s="25"/>
      <c r="N121" s="25"/>
      <c r="O121" s="28"/>
    </row>
    <row r="122" hidden="1" spans="1:15">
      <c r="A122" s="37"/>
      <c r="B122" s="37"/>
      <c r="C122" s="31" t="s">
        <v>24</v>
      </c>
      <c r="D122" s="117"/>
      <c r="E122" s="38"/>
      <c r="F122" s="38">
        <v>3</v>
      </c>
      <c r="G122" s="38">
        <v>3</v>
      </c>
      <c r="H122" s="68" t="e">
        <f t="shared" si="8"/>
        <v>#REF!</v>
      </c>
      <c r="I122" s="68" t="e">
        <f>D120*E120/1000</f>
        <v>#VALUE!</v>
      </c>
      <c r="J122" s="68"/>
      <c r="K122" s="25"/>
      <c r="L122" s="25"/>
      <c r="M122" s="25"/>
      <c r="N122" s="25"/>
      <c r="O122" s="28"/>
    </row>
    <row r="123" hidden="1" spans="1:15">
      <c r="A123" s="37"/>
      <c r="B123" s="37"/>
      <c r="C123" s="118" t="s">
        <v>134</v>
      </c>
      <c r="D123" s="117"/>
      <c r="E123" s="38"/>
      <c r="F123" s="38">
        <v>10.5</v>
      </c>
      <c r="G123" s="38">
        <v>10.5</v>
      </c>
      <c r="H123" s="68" t="e">
        <f t="shared" si="8"/>
        <v>#REF!</v>
      </c>
      <c r="I123" s="68" t="s">
        <v>74</v>
      </c>
      <c r="J123" s="68"/>
      <c r="K123" s="25"/>
      <c r="L123" s="25"/>
      <c r="M123" s="25"/>
      <c r="N123" s="25"/>
      <c r="O123" s="28"/>
    </row>
    <row r="124" hidden="1" spans="1:15">
      <c r="A124" s="37"/>
      <c r="B124" s="37"/>
      <c r="C124" s="118" t="s">
        <v>33</v>
      </c>
      <c r="D124" s="117"/>
      <c r="E124" s="38"/>
      <c r="F124" s="38">
        <v>7.2</v>
      </c>
      <c r="G124" s="38">
        <v>7.2</v>
      </c>
      <c r="H124" s="68" t="e">
        <f t="shared" si="8"/>
        <v>#REF!</v>
      </c>
      <c r="I124" s="68"/>
      <c r="J124" s="68"/>
      <c r="K124" s="25"/>
      <c r="L124" s="25"/>
      <c r="M124" s="25"/>
      <c r="N124" s="25"/>
      <c r="O124" s="28"/>
    </row>
    <row r="125" hidden="1" spans="1:15">
      <c r="A125" s="37"/>
      <c r="B125" s="37"/>
      <c r="C125" s="118" t="s">
        <v>135</v>
      </c>
      <c r="D125" s="117"/>
      <c r="E125" s="38"/>
      <c r="F125" s="38">
        <v>15</v>
      </c>
      <c r="G125" s="38">
        <v>15</v>
      </c>
      <c r="H125" s="68" t="e">
        <f t="shared" si="8"/>
        <v>#REF!</v>
      </c>
      <c r="I125" s="68"/>
      <c r="J125" s="68"/>
      <c r="K125" s="25"/>
      <c r="L125" s="25"/>
      <c r="M125" s="25"/>
      <c r="N125" s="25"/>
      <c r="O125" s="28"/>
    </row>
    <row r="126" hidden="1" spans="1:15">
      <c r="A126" s="37"/>
      <c r="B126" s="37"/>
      <c r="C126" s="118" t="s">
        <v>136</v>
      </c>
      <c r="D126" s="117"/>
      <c r="E126" s="38"/>
      <c r="F126" s="38">
        <v>30</v>
      </c>
      <c r="G126" s="38">
        <v>30</v>
      </c>
      <c r="H126" s="68" t="e">
        <f t="shared" si="8"/>
        <v>#REF!</v>
      </c>
      <c r="I126" s="68"/>
      <c r="J126" s="68"/>
      <c r="K126" s="25"/>
      <c r="L126" s="65"/>
      <c r="M126" s="123"/>
      <c r="N126" s="123"/>
      <c r="O126" s="124"/>
    </row>
    <row r="127" hidden="1" spans="1:15">
      <c r="A127" s="37"/>
      <c r="B127" s="37"/>
      <c r="C127" s="118" t="s">
        <v>137</v>
      </c>
      <c r="D127" s="117"/>
      <c r="E127" s="38"/>
      <c r="F127" s="38">
        <v>30</v>
      </c>
      <c r="G127" s="38">
        <v>30</v>
      </c>
      <c r="H127" s="68" t="e">
        <f>F127*$E$5/1000</f>
        <v>#REF!</v>
      </c>
      <c r="I127" s="68"/>
      <c r="J127" s="68"/>
      <c r="K127" s="125"/>
      <c r="L127" s="126"/>
      <c r="M127" s="127"/>
      <c r="N127" s="127"/>
      <c r="O127" s="128"/>
    </row>
    <row r="128" hidden="1" spans="1:15">
      <c r="A128" s="37" t="s">
        <v>138</v>
      </c>
      <c r="B128" s="37"/>
      <c r="C128" s="119" t="s">
        <v>139</v>
      </c>
      <c r="D128" s="117">
        <v>22.5</v>
      </c>
      <c r="E128" s="38"/>
      <c r="F128" s="38"/>
      <c r="G128" s="38"/>
      <c r="H128" s="68"/>
      <c r="I128" s="68"/>
      <c r="J128" s="68"/>
      <c r="K128" s="25"/>
      <c r="L128" s="25"/>
      <c r="M128" s="25"/>
      <c r="N128" s="25"/>
      <c r="O128" s="28"/>
    </row>
    <row r="129" hidden="1" spans="1:15">
      <c r="A129" s="37"/>
      <c r="B129" s="37"/>
      <c r="C129" s="31" t="s">
        <v>31</v>
      </c>
      <c r="D129" s="117"/>
      <c r="E129" s="38"/>
      <c r="F129" s="38">
        <v>15</v>
      </c>
      <c r="G129" s="38">
        <v>15</v>
      </c>
      <c r="H129" s="68"/>
      <c r="I129" s="68"/>
      <c r="J129" s="68"/>
      <c r="K129" s="25"/>
      <c r="L129" s="25"/>
      <c r="M129" s="25"/>
      <c r="N129" s="25"/>
      <c r="O129" s="28"/>
    </row>
    <row r="130" hidden="1" spans="1:15">
      <c r="A130" s="37"/>
      <c r="B130" s="37"/>
      <c r="C130" s="31" t="s">
        <v>24</v>
      </c>
      <c r="D130" s="117"/>
      <c r="E130" s="38"/>
      <c r="F130" s="38">
        <v>1.35</v>
      </c>
      <c r="G130" s="38">
        <v>1.35</v>
      </c>
      <c r="H130" s="68"/>
      <c r="I130" s="68"/>
      <c r="J130" s="68"/>
      <c r="K130" s="25"/>
      <c r="L130" s="25"/>
      <c r="M130" s="25"/>
      <c r="N130" s="25"/>
      <c r="O130" s="28"/>
    </row>
    <row r="131" hidden="1" spans="1:15">
      <c r="A131" s="37"/>
      <c r="B131" s="37"/>
      <c r="C131" s="118" t="s">
        <v>140</v>
      </c>
      <c r="D131" s="117"/>
      <c r="E131" s="38"/>
      <c r="F131" s="38">
        <v>1.35</v>
      </c>
      <c r="G131" s="38">
        <v>1.35</v>
      </c>
      <c r="H131" s="68"/>
      <c r="I131" s="68"/>
      <c r="J131" s="68"/>
      <c r="K131" s="25"/>
      <c r="L131" s="25"/>
      <c r="M131" s="25"/>
      <c r="N131" s="25"/>
      <c r="O131" s="28"/>
    </row>
    <row r="132" hidden="1" spans="1:15">
      <c r="A132" s="37"/>
      <c r="B132" s="37"/>
      <c r="C132" s="118" t="s">
        <v>25</v>
      </c>
      <c r="D132" s="117"/>
      <c r="E132" s="38"/>
      <c r="F132" s="38">
        <v>15</v>
      </c>
      <c r="G132" s="38">
        <v>15</v>
      </c>
      <c r="H132" s="68"/>
      <c r="I132" s="68"/>
      <c r="J132" s="68"/>
      <c r="K132" s="25"/>
      <c r="L132" s="25"/>
      <c r="M132" s="25"/>
      <c r="N132" s="25"/>
      <c r="O132" s="28"/>
    </row>
    <row r="133" hidden="1" spans="1:15">
      <c r="A133" s="37"/>
      <c r="B133" s="37"/>
      <c r="C133" s="118" t="s">
        <v>141</v>
      </c>
      <c r="D133" s="117"/>
      <c r="E133" s="38"/>
      <c r="F133" s="38">
        <v>0.075</v>
      </c>
      <c r="G133" s="38">
        <v>0.075</v>
      </c>
      <c r="H133" s="68"/>
      <c r="I133" s="68"/>
      <c r="J133" s="68"/>
      <c r="K133" s="25"/>
      <c r="L133" s="25"/>
      <c r="M133" s="25"/>
      <c r="N133" s="25"/>
      <c r="O133" s="28"/>
    </row>
    <row r="134" hidden="1" spans="1:15">
      <c r="A134" s="37"/>
      <c r="B134" s="37"/>
      <c r="C134" s="118" t="s">
        <v>23</v>
      </c>
      <c r="D134" s="117"/>
      <c r="E134" s="38"/>
      <c r="F134" s="38">
        <v>2.4</v>
      </c>
      <c r="G134" s="38">
        <v>2.4</v>
      </c>
      <c r="H134" s="68"/>
      <c r="I134" s="68"/>
      <c r="J134" s="68"/>
      <c r="K134" s="25"/>
      <c r="L134" s="25"/>
      <c r="M134" s="25"/>
      <c r="N134" s="25"/>
      <c r="O134" s="28"/>
    </row>
    <row r="135" spans="1:15">
      <c r="A135" s="37" t="s">
        <v>26</v>
      </c>
      <c r="B135" s="37"/>
      <c r="C135" s="24" t="s">
        <v>385</v>
      </c>
      <c r="D135" s="25">
        <v>200</v>
      </c>
      <c r="E135" s="25"/>
      <c r="F135" s="25">
        <v>204</v>
      </c>
      <c r="G135" s="25">
        <v>200</v>
      </c>
      <c r="H135" s="68" t="e">
        <f t="shared" ref="H135:H136" si="9">$E$5*F135/1000</f>
        <v>#REF!</v>
      </c>
      <c r="I135" s="68"/>
      <c r="J135" s="68">
        <v>200</v>
      </c>
      <c r="K135" s="25">
        <v>8.2</v>
      </c>
      <c r="L135" s="25">
        <v>3</v>
      </c>
      <c r="M135" s="25">
        <v>11.8</v>
      </c>
      <c r="N135" s="25">
        <v>114</v>
      </c>
      <c r="O135" s="25">
        <v>1.2</v>
      </c>
    </row>
    <row r="136" hidden="1" spans="1:15">
      <c r="A136" s="37" t="s">
        <v>143</v>
      </c>
      <c r="B136" s="37"/>
      <c r="C136" s="31"/>
      <c r="D136" s="35"/>
      <c r="E136" s="38"/>
      <c r="F136" s="38"/>
      <c r="G136" s="38"/>
      <c r="H136" s="68" t="e">
        <f t="shared" si="9"/>
        <v>#REF!</v>
      </c>
      <c r="I136" s="68"/>
      <c r="J136" s="68"/>
      <c r="K136" s="25"/>
      <c r="L136" s="25"/>
      <c r="M136" s="25"/>
      <c r="N136" s="25"/>
      <c r="O136" s="28"/>
    </row>
    <row r="137" hidden="1" customHeight="1" spans="1:33">
      <c r="A137" s="37"/>
      <c r="B137" s="37"/>
      <c r="C137" s="31"/>
      <c r="D137" s="35"/>
      <c r="E137" s="38"/>
      <c r="F137" s="35"/>
      <c r="G137" s="38"/>
      <c r="H137" s="68">
        <f>F137*$E$11/1000</f>
        <v>0</v>
      </c>
      <c r="I137" s="68"/>
      <c r="J137" s="68"/>
      <c r="K137" s="25"/>
      <c r="L137" s="25"/>
      <c r="M137" s="25"/>
      <c r="N137" s="25"/>
      <c r="O137" s="28"/>
      <c r="U137" s="37"/>
      <c r="V137" s="118" t="s">
        <v>144</v>
      </c>
      <c r="W137" s="117"/>
      <c r="X137" s="38"/>
      <c r="Y137" s="38">
        <v>0.0015</v>
      </c>
      <c r="Z137" s="38">
        <v>0.0015</v>
      </c>
      <c r="AA137" s="68"/>
      <c r="AB137" s="68"/>
      <c r="AC137" s="25"/>
      <c r="AD137" s="25"/>
      <c r="AE137" s="25"/>
      <c r="AF137" s="25"/>
      <c r="AG137" s="28"/>
    </row>
    <row r="138" hidden="1" customHeight="1" spans="1:33">
      <c r="A138" s="37"/>
      <c r="B138" s="37"/>
      <c r="C138" s="31"/>
      <c r="D138" s="35"/>
      <c r="E138" s="38"/>
      <c r="F138" s="35"/>
      <c r="G138" s="38"/>
      <c r="H138" s="68">
        <f>F138*$E$11/1000</f>
        <v>0</v>
      </c>
      <c r="I138" s="68"/>
      <c r="J138" s="68"/>
      <c r="K138" s="25"/>
      <c r="L138" s="25"/>
      <c r="M138" s="25"/>
      <c r="N138" s="25"/>
      <c r="O138" s="28"/>
      <c r="U138" s="143"/>
      <c r="V138" s="144"/>
      <c r="W138" s="33"/>
      <c r="X138" s="32"/>
      <c r="Y138" s="145"/>
      <c r="Z138" s="33"/>
      <c r="AA138" s="67"/>
      <c r="AB138" s="67"/>
      <c r="AC138" s="28"/>
      <c r="AD138" s="28"/>
      <c r="AE138" s="28"/>
      <c r="AF138" s="28"/>
      <c r="AG138" s="28"/>
    </row>
    <row r="139" hidden="1" spans="1:15">
      <c r="A139" s="30" t="s">
        <v>34</v>
      </c>
      <c r="B139" s="30"/>
      <c r="C139" s="40" t="s">
        <v>35</v>
      </c>
      <c r="D139" s="35">
        <v>40</v>
      </c>
      <c r="E139" s="38"/>
      <c r="F139" s="38"/>
      <c r="G139" s="38"/>
      <c r="H139" s="39"/>
      <c r="I139" s="68"/>
      <c r="J139" s="68"/>
      <c r="K139" s="25">
        <v>1.6</v>
      </c>
      <c r="L139" s="25">
        <v>17.12</v>
      </c>
      <c r="M139" s="25">
        <v>10.52</v>
      </c>
      <c r="N139" s="25">
        <v>202.52</v>
      </c>
      <c r="O139" s="25">
        <v>0</v>
      </c>
    </row>
    <row r="140" hidden="1" spans="1:15">
      <c r="A140" s="30" t="s">
        <v>36</v>
      </c>
      <c r="B140" s="30"/>
      <c r="C140" s="31" t="s">
        <v>24</v>
      </c>
      <c r="D140" s="35"/>
      <c r="E140" s="38"/>
      <c r="F140" s="35">
        <v>20</v>
      </c>
      <c r="G140" s="38">
        <v>20</v>
      </c>
      <c r="H140" s="39" t="e">
        <f>F140*#REF!/1000</f>
        <v>#REF!</v>
      </c>
      <c r="I140" s="68"/>
      <c r="J140" s="68"/>
      <c r="K140" s="69"/>
      <c r="L140" s="69"/>
      <c r="M140" s="69"/>
      <c r="N140" s="69"/>
      <c r="O140" s="69"/>
    </row>
    <row r="141" spans="1:15">
      <c r="A141" s="30" t="s">
        <v>30</v>
      </c>
      <c r="B141" s="30"/>
      <c r="C141" s="40" t="s">
        <v>37</v>
      </c>
      <c r="D141" s="35">
        <v>40</v>
      </c>
      <c r="E141" s="38"/>
      <c r="F141" s="35">
        <v>20</v>
      </c>
      <c r="G141" s="38">
        <v>20</v>
      </c>
      <c r="H141" s="39" t="e">
        <f>F141*#REF!/1000</f>
        <v>#REF!</v>
      </c>
      <c r="I141" s="68"/>
      <c r="J141" s="68">
        <v>40</v>
      </c>
      <c r="K141" s="69">
        <v>3.28</v>
      </c>
      <c r="L141" s="69">
        <v>0.57</v>
      </c>
      <c r="M141" s="69">
        <v>0.53</v>
      </c>
      <c r="N141" s="69">
        <v>0.79</v>
      </c>
      <c r="O141" s="69">
        <v>0</v>
      </c>
    </row>
    <row r="142" spans="1:15">
      <c r="A142" s="30"/>
      <c r="B142" s="37"/>
      <c r="C142" s="40" t="s">
        <v>84</v>
      </c>
      <c r="D142" s="35">
        <v>20</v>
      </c>
      <c r="E142" s="38"/>
      <c r="F142" s="35">
        <v>20</v>
      </c>
      <c r="G142" s="38"/>
      <c r="H142" s="39" t="e">
        <f>F142*$E$5/1000</f>
        <v>#REF!</v>
      </c>
      <c r="I142" s="68"/>
      <c r="J142" s="68">
        <v>20</v>
      </c>
      <c r="K142" s="69">
        <v>1.079</v>
      </c>
      <c r="L142" s="69">
        <v>0.195</v>
      </c>
      <c r="M142" s="69">
        <v>6.25</v>
      </c>
      <c r="N142" s="69">
        <v>36</v>
      </c>
      <c r="O142" s="69">
        <v>0</v>
      </c>
    </row>
    <row r="143" spans="1:15">
      <c r="A143" s="30" t="s">
        <v>43</v>
      </c>
      <c r="B143" s="37"/>
      <c r="C143" s="40" t="s">
        <v>319</v>
      </c>
      <c r="D143" s="35">
        <v>150</v>
      </c>
      <c r="E143" s="38"/>
      <c r="F143" s="35">
        <v>150</v>
      </c>
      <c r="G143" s="38">
        <v>100</v>
      </c>
      <c r="H143" s="39"/>
      <c r="I143" s="68"/>
      <c r="J143" s="68">
        <v>150</v>
      </c>
      <c r="K143" s="69">
        <v>1.5</v>
      </c>
      <c r="L143" s="69">
        <v>0.5</v>
      </c>
      <c r="M143" s="69">
        <v>21</v>
      </c>
      <c r="N143" s="69">
        <v>95</v>
      </c>
      <c r="O143" s="69">
        <v>10</v>
      </c>
    </row>
    <row r="144" spans="1:15">
      <c r="A144" s="37"/>
      <c r="B144" s="37"/>
      <c r="C144" s="41" t="s">
        <v>47</v>
      </c>
      <c r="D144" s="35"/>
      <c r="E144" s="38"/>
      <c r="F144" s="35"/>
      <c r="G144" s="38"/>
      <c r="H144" s="39" t="e">
        <f>F144*#REF!/1000</f>
        <v>#REF!</v>
      </c>
      <c r="I144" s="68"/>
      <c r="J144" s="68"/>
      <c r="K144" s="71">
        <f>SUM(K120:K143)</f>
        <v>34.139</v>
      </c>
      <c r="L144" s="71">
        <f t="shared" ref="L144:O144" si="10">SUM(L120:L143)</f>
        <v>33.865</v>
      </c>
      <c r="M144" s="71">
        <f t="shared" si="10"/>
        <v>66.06</v>
      </c>
      <c r="N144" s="71">
        <f t="shared" si="10"/>
        <v>708.31</v>
      </c>
      <c r="O144" s="71">
        <f t="shared" si="10"/>
        <v>13.3</v>
      </c>
    </row>
    <row r="145" spans="1:15">
      <c r="A145" s="37"/>
      <c r="B145" s="129" t="s">
        <v>48</v>
      </c>
      <c r="C145" s="41"/>
      <c r="D145" s="35"/>
      <c r="E145" s="38"/>
      <c r="F145" s="35"/>
      <c r="G145" s="38"/>
      <c r="H145" s="39"/>
      <c r="I145" s="68"/>
      <c r="J145" s="68"/>
      <c r="K145" s="71"/>
      <c r="L145" s="71"/>
      <c r="M145" s="71"/>
      <c r="N145" s="71"/>
      <c r="O145" s="71"/>
    </row>
    <row r="146" spans="1:15">
      <c r="A146" s="37" t="s">
        <v>148</v>
      </c>
      <c r="C146" s="24" t="s">
        <v>320</v>
      </c>
      <c r="D146" s="25">
        <v>60</v>
      </c>
      <c r="E146" s="25">
        <f>E139</f>
        <v>0</v>
      </c>
      <c r="F146" s="25"/>
      <c r="G146" s="25"/>
      <c r="H146" s="39" t="e">
        <f>F146*#REF!/1000</f>
        <v>#REF!</v>
      </c>
      <c r="I146" s="68"/>
      <c r="J146" s="68">
        <v>100</v>
      </c>
      <c r="K146" s="25">
        <v>0.66</v>
      </c>
      <c r="L146" s="25">
        <v>0.12</v>
      </c>
      <c r="M146" s="25">
        <v>2.35</v>
      </c>
      <c r="N146" s="25">
        <v>14.4</v>
      </c>
      <c r="O146" s="28">
        <v>2.9</v>
      </c>
    </row>
    <row r="147" hidden="1" spans="1:15">
      <c r="A147" s="37" t="s">
        <v>150</v>
      </c>
      <c r="B147" s="104"/>
      <c r="C147" s="31" t="s">
        <v>151</v>
      </c>
      <c r="D147" s="25"/>
      <c r="E147" s="25"/>
      <c r="F147" s="38">
        <v>70.8</v>
      </c>
      <c r="G147" s="38">
        <v>60</v>
      </c>
      <c r="H147" s="39">
        <f>F147*$E$24/1000</f>
        <v>0</v>
      </c>
      <c r="I147" s="68">
        <f>E146*D146/1000</f>
        <v>0</v>
      </c>
      <c r="J147" s="68"/>
      <c r="K147" s="25"/>
      <c r="L147" s="25"/>
      <c r="M147" s="25"/>
      <c r="N147" s="25"/>
      <c r="O147" s="28"/>
    </row>
    <row r="148" spans="1:15">
      <c r="A148" s="30" t="s">
        <v>152</v>
      </c>
      <c r="B148" s="37"/>
      <c r="C148" s="24" t="s">
        <v>386</v>
      </c>
      <c r="D148" s="25">
        <v>200</v>
      </c>
      <c r="E148" s="25">
        <f>E146</f>
        <v>0</v>
      </c>
      <c r="F148" s="43"/>
      <c r="G148" s="25"/>
      <c r="H148" s="68">
        <f>F148*$E$24/1000</f>
        <v>0</v>
      </c>
      <c r="I148" s="68"/>
      <c r="J148" s="68"/>
      <c r="K148" s="25">
        <v>1.6</v>
      </c>
      <c r="L148" s="25">
        <v>3.4</v>
      </c>
      <c r="M148" s="25">
        <v>8.6</v>
      </c>
      <c r="N148" s="25">
        <v>72</v>
      </c>
      <c r="O148" s="28">
        <v>14.8</v>
      </c>
    </row>
    <row r="149" hidden="1" spans="1:15">
      <c r="A149" s="30" t="s">
        <v>154</v>
      </c>
      <c r="B149" s="37"/>
      <c r="C149" s="130" t="s">
        <v>103</v>
      </c>
      <c r="D149" s="131"/>
      <c r="E149" s="38"/>
      <c r="F149" s="132">
        <v>40</v>
      </c>
      <c r="G149" s="131">
        <v>32</v>
      </c>
      <c r="H149" s="133">
        <f t="shared" ref="H149:H158" si="11">F149*$E$29/1000</f>
        <v>0</v>
      </c>
      <c r="I149" s="68"/>
      <c r="J149" s="68"/>
      <c r="K149" s="25"/>
      <c r="L149" s="25"/>
      <c r="M149" s="25"/>
      <c r="N149" s="25"/>
      <c r="O149" s="28"/>
    </row>
    <row r="150" hidden="1" spans="1:15">
      <c r="A150" s="30"/>
      <c r="B150" s="37"/>
      <c r="C150" s="31" t="s">
        <v>155</v>
      </c>
      <c r="D150" s="38"/>
      <c r="E150" s="38"/>
      <c r="F150" s="35">
        <v>28</v>
      </c>
      <c r="G150" s="38">
        <v>22</v>
      </c>
      <c r="H150" s="133">
        <f t="shared" si="11"/>
        <v>0</v>
      </c>
      <c r="I150" s="68"/>
      <c r="J150" s="68"/>
      <c r="K150" s="25"/>
      <c r="L150" s="25"/>
      <c r="M150" s="25"/>
      <c r="N150" s="25"/>
      <c r="O150" s="28"/>
    </row>
    <row r="151" hidden="1" spans="1:15">
      <c r="A151" s="30"/>
      <c r="B151" s="37"/>
      <c r="C151" s="31" t="s">
        <v>137</v>
      </c>
      <c r="D151" s="38"/>
      <c r="E151" s="38"/>
      <c r="F151" s="35">
        <v>10</v>
      </c>
      <c r="G151" s="38">
        <v>8</v>
      </c>
      <c r="H151" s="133">
        <f t="shared" si="11"/>
        <v>0</v>
      </c>
      <c r="I151" s="68"/>
      <c r="J151" s="68"/>
      <c r="K151" s="25"/>
      <c r="L151" s="25"/>
      <c r="M151" s="25"/>
      <c r="N151" s="25"/>
      <c r="O151" s="28"/>
    </row>
    <row r="152" hidden="1" spans="1:15">
      <c r="A152" s="30"/>
      <c r="B152" s="37"/>
      <c r="C152" s="31" t="s">
        <v>156</v>
      </c>
      <c r="D152" s="38"/>
      <c r="E152" s="38"/>
      <c r="F152" s="35">
        <v>4.8</v>
      </c>
      <c r="G152" s="38">
        <v>4</v>
      </c>
      <c r="H152" s="133">
        <f t="shared" si="11"/>
        <v>0</v>
      </c>
      <c r="I152" s="68">
        <f>D148*E148/1000</f>
        <v>0</v>
      </c>
      <c r="J152" s="68"/>
      <c r="K152" s="25"/>
      <c r="L152" s="25"/>
      <c r="M152" s="25"/>
      <c r="N152" s="25"/>
      <c r="O152" s="28"/>
    </row>
    <row r="153" hidden="1" spans="1:15">
      <c r="A153" s="30"/>
      <c r="B153" s="37"/>
      <c r="C153" s="31" t="s">
        <v>157</v>
      </c>
      <c r="D153" s="38"/>
      <c r="E153" s="38"/>
      <c r="F153" s="35">
        <v>4</v>
      </c>
      <c r="G153" s="38">
        <v>4</v>
      </c>
      <c r="H153" s="133">
        <f t="shared" si="11"/>
        <v>0</v>
      </c>
      <c r="I153" s="68" t="s">
        <v>32</v>
      </c>
      <c r="J153" s="68"/>
      <c r="K153" s="37"/>
      <c r="L153" s="37"/>
      <c r="M153" s="37"/>
      <c r="N153" s="37"/>
      <c r="O153" s="8"/>
    </row>
    <row r="154" hidden="1" spans="1:15">
      <c r="A154" s="30"/>
      <c r="B154" s="37"/>
      <c r="C154" s="31" t="s">
        <v>24</v>
      </c>
      <c r="D154" s="38"/>
      <c r="E154" s="38"/>
      <c r="F154" s="35">
        <v>2</v>
      </c>
      <c r="G154" s="38">
        <v>2</v>
      </c>
      <c r="H154" s="133">
        <f t="shared" si="11"/>
        <v>0</v>
      </c>
      <c r="I154" s="68"/>
      <c r="J154" s="68"/>
      <c r="K154" s="37"/>
      <c r="L154" s="37"/>
      <c r="M154" s="37"/>
      <c r="N154" s="37"/>
      <c r="O154" s="8"/>
    </row>
    <row r="155" hidden="1" spans="1:15">
      <c r="A155" s="30"/>
      <c r="B155" s="37"/>
      <c r="C155" s="31" t="s">
        <v>33</v>
      </c>
      <c r="D155" s="38"/>
      <c r="E155" s="38"/>
      <c r="F155" s="35">
        <v>0.8</v>
      </c>
      <c r="G155" s="38">
        <v>0.8</v>
      </c>
      <c r="H155" s="133">
        <f t="shared" si="11"/>
        <v>0</v>
      </c>
      <c r="I155" s="68"/>
      <c r="J155" s="68"/>
      <c r="K155" s="37"/>
      <c r="L155" s="37"/>
      <c r="M155" s="37"/>
      <c r="N155" s="37"/>
      <c r="O155" s="8"/>
    </row>
    <row r="156" hidden="1" spans="1:15">
      <c r="A156" s="30"/>
      <c r="B156" s="37"/>
      <c r="C156" s="31" t="s">
        <v>109</v>
      </c>
      <c r="D156" s="44"/>
      <c r="E156" s="45"/>
      <c r="F156" s="38">
        <v>21.26</v>
      </c>
      <c r="G156" s="38">
        <v>16.1</v>
      </c>
      <c r="H156" s="133"/>
      <c r="I156" s="68"/>
      <c r="J156" s="68"/>
      <c r="K156" s="37"/>
      <c r="L156" s="37"/>
      <c r="M156" s="37"/>
      <c r="N156" s="37"/>
      <c r="O156" s="8"/>
    </row>
    <row r="157" hidden="1" spans="1:15">
      <c r="A157" s="30"/>
      <c r="B157" s="37"/>
      <c r="C157" s="31" t="s">
        <v>158</v>
      </c>
      <c r="D157" s="38"/>
      <c r="E157" s="38"/>
      <c r="F157" s="35">
        <v>130</v>
      </c>
      <c r="G157" s="38">
        <v>130</v>
      </c>
      <c r="H157" s="133">
        <f t="shared" si="11"/>
        <v>0</v>
      </c>
      <c r="I157" s="68"/>
      <c r="J157" s="68"/>
      <c r="K157" s="37"/>
      <c r="L157" s="37"/>
      <c r="M157" s="37"/>
      <c r="N157" s="37"/>
      <c r="O157" s="8"/>
    </row>
    <row r="158" hidden="1" spans="1:15">
      <c r="A158" s="30"/>
      <c r="B158" s="37"/>
      <c r="C158" s="31" t="s">
        <v>110</v>
      </c>
      <c r="D158" s="38"/>
      <c r="E158" s="38"/>
      <c r="F158" s="35">
        <v>4</v>
      </c>
      <c r="G158" s="38">
        <v>4</v>
      </c>
      <c r="H158" s="133">
        <f t="shared" si="11"/>
        <v>0</v>
      </c>
      <c r="I158" s="68"/>
      <c r="J158" s="68"/>
      <c r="K158" s="37"/>
      <c r="L158" s="37"/>
      <c r="M158" s="37"/>
      <c r="N158" s="37"/>
      <c r="O158" s="8"/>
    </row>
    <row r="159" ht="28.5" spans="1:15">
      <c r="A159" s="134" t="s">
        <v>159</v>
      </c>
      <c r="B159" s="37"/>
      <c r="C159" s="24" t="s">
        <v>160</v>
      </c>
      <c r="D159" s="25">
        <v>250</v>
      </c>
      <c r="E159" s="25">
        <f>E147</f>
        <v>0</v>
      </c>
      <c r="F159" s="43"/>
      <c r="G159" s="25"/>
      <c r="H159" s="68"/>
      <c r="I159" s="68"/>
      <c r="J159" s="68"/>
      <c r="K159" s="25">
        <v>14</v>
      </c>
      <c r="L159" s="25">
        <v>10</v>
      </c>
      <c r="M159" s="25">
        <v>15</v>
      </c>
      <c r="N159" s="25">
        <v>227</v>
      </c>
      <c r="O159" s="28">
        <v>1.6</v>
      </c>
    </row>
    <row r="160" hidden="1" spans="1:15">
      <c r="A160" s="23" t="s">
        <v>161</v>
      </c>
      <c r="B160" s="8"/>
      <c r="C160" s="31" t="s">
        <v>162</v>
      </c>
      <c r="D160" s="44"/>
      <c r="E160" s="135"/>
      <c r="F160" s="36">
        <v>72</v>
      </c>
      <c r="G160" s="32">
        <v>68.6</v>
      </c>
      <c r="H160" s="67">
        <f t="shared" ref="H160:H161" si="12">F160*$E$40/1000</f>
        <v>0</v>
      </c>
      <c r="I160" s="67"/>
      <c r="J160" s="67"/>
      <c r="K160" s="33"/>
      <c r="L160" s="138"/>
      <c r="M160" s="138"/>
      <c r="N160" s="138"/>
      <c r="O160" s="138"/>
    </row>
    <row r="161" hidden="1" spans="1:15">
      <c r="A161" s="23" t="s">
        <v>138</v>
      </c>
      <c r="B161" s="8"/>
      <c r="C161" s="108" t="s">
        <v>139</v>
      </c>
      <c r="D161" s="38"/>
      <c r="E161" s="33"/>
      <c r="F161" s="36">
        <v>74.25</v>
      </c>
      <c r="G161" s="32">
        <v>74.25</v>
      </c>
      <c r="H161" s="67">
        <f t="shared" si="12"/>
        <v>0</v>
      </c>
      <c r="I161" s="67"/>
      <c r="J161" s="67"/>
      <c r="K161" s="33"/>
      <c r="L161" s="33"/>
      <c r="M161" s="33"/>
      <c r="N161" s="33"/>
      <c r="O161" s="33"/>
    </row>
    <row r="162" hidden="1" spans="1:15">
      <c r="A162" s="23"/>
      <c r="B162" s="8"/>
      <c r="C162" s="31" t="s">
        <v>110</v>
      </c>
      <c r="D162" s="38"/>
      <c r="E162" s="33"/>
      <c r="F162" s="36">
        <v>74</v>
      </c>
      <c r="G162" s="32">
        <v>74</v>
      </c>
      <c r="H162" s="67"/>
      <c r="I162" s="67"/>
      <c r="J162" s="67"/>
      <c r="K162" s="33"/>
      <c r="L162" s="33"/>
      <c r="M162" s="33"/>
      <c r="N162" s="33"/>
      <c r="O162" s="33"/>
    </row>
    <row r="163" hidden="1" spans="1:15">
      <c r="A163" s="23"/>
      <c r="B163" s="8"/>
      <c r="C163" s="31" t="s">
        <v>24</v>
      </c>
      <c r="D163" s="38"/>
      <c r="E163" s="33"/>
      <c r="F163" s="36">
        <v>3.7</v>
      </c>
      <c r="G163" s="32">
        <v>3.7</v>
      </c>
      <c r="H163" s="67"/>
      <c r="I163" s="67"/>
      <c r="J163" s="67"/>
      <c r="K163" s="33"/>
      <c r="L163" s="33"/>
      <c r="M163" s="33"/>
      <c r="N163" s="33"/>
      <c r="O163" s="33"/>
    </row>
    <row r="164" hidden="1" spans="1:15">
      <c r="A164" s="23"/>
      <c r="B164" s="8"/>
      <c r="C164" s="31" t="s">
        <v>134</v>
      </c>
      <c r="D164" s="38"/>
      <c r="E164" s="33"/>
      <c r="F164" s="36">
        <v>3.7</v>
      </c>
      <c r="G164" s="32">
        <v>3.7</v>
      </c>
      <c r="H164" s="67"/>
      <c r="I164" s="67"/>
      <c r="J164" s="67"/>
      <c r="K164" s="33"/>
      <c r="L164" s="33"/>
      <c r="M164" s="33"/>
      <c r="N164" s="33"/>
      <c r="O164" s="33"/>
    </row>
    <row r="165" hidden="1" spans="1:15">
      <c r="A165" s="8" t="s">
        <v>30</v>
      </c>
      <c r="B165" s="8"/>
      <c r="C165" s="31" t="s">
        <v>100</v>
      </c>
      <c r="D165" s="25"/>
      <c r="E165" s="28"/>
      <c r="F165" s="32">
        <v>3.6</v>
      </c>
      <c r="G165" s="38">
        <v>3.6</v>
      </c>
      <c r="H165" s="67">
        <f>F165*$Y$46/1000</f>
        <v>0</v>
      </c>
      <c r="I165" s="67" t="s">
        <v>74</v>
      </c>
      <c r="J165" s="67"/>
      <c r="K165" s="28"/>
      <c r="L165" s="28"/>
      <c r="M165" s="28"/>
      <c r="N165" s="28"/>
      <c r="O165" s="28"/>
    </row>
    <row r="166" hidden="1" spans="1:15">
      <c r="A166" s="8"/>
      <c r="B166" s="8"/>
      <c r="C166" s="31" t="s">
        <v>24</v>
      </c>
      <c r="D166" s="25"/>
      <c r="E166" s="28"/>
      <c r="F166" s="32">
        <v>4.5</v>
      </c>
      <c r="G166" s="35">
        <v>4.5</v>
      </c>
      <c r="H166" s="67">
        <f>F166*$Y$46/1000</f>
        <v>0</v>
      </c>
      <c r="I166" s="67"/>
      <c r="J166" s="67"/>
      <c r="K166" s="28"/>
      <c r="L166" s="28"/>
      <c r="M166" s="28"/>
      <c r="N166" s="28"/>
      <c r="O166" s="28"/>
    </row>
    <row r="167" spans="1:15">
      <c r="A167" s="23"/>
      <c r="B167" s="8"/>
      <c r="C167" s="24" t="s">
        <v>321</v>
      </c>
      <c r="D167" s="25">
        <v>200</v>
      </c>
      <c r="E167" s="28">
        <f>E166</f>
        <v>0</v>
      </c>
      <c r="F167" s="27"/>
      <c r="G167" s="28"/>
      <c r="H167" s="34">
        <f>F167*$E$43/1000</f>
        <v>0</v>
      </c>
      <c r="I167" s="67"/>
      <c r="J167" s="67"/>
      <c r="K167" s="28">
        <v>0.2</v>
      </c>
      <c r="L167" s="28">
        <v>0.2</v>
      </c>
      <c r="M167" s="28">
        <v>17.8</v>
      </c>
      <c r="N167" s="28">
        <v>74</v>
      </c>
      <c r="O167" s="28">
        <v>22</v>
      </c>
    </row>
    <row r="168" hidden="1" spans="1:15">
      <c r="A168" s="23" t="s">
        <v>164</v>
      </c>
      <c r="B168" s="8"/>
      <c r="C168" s="31" t="s">
        <v>165</v>
      </c>
      <c r="D168" s="38"/>
      <c r="E168" s="32"/>
      <c r="F168" s="36">
        <v>45.4</v>
      </c>
      <c r="G168" s="32">
        <v>40</v>
      </c>
      <c r="H168" s="34">
        <f>F168*$Y$46/1000</f>
        <v>0</v>
      </c>
      <c r="I168" s="67"/>
      <c r="J168" s="67"/>
      <c r="K168" s="28"/>
      <c r="L168" s="28"/>
      <c r="M168" s="28"/>
      <c r="N168" s="28"/>
      <c r="O168" s="28"/>
    </row>
    <row r="169" hidden="1" spans="1:15">
      <c r="A169" s="23" t="s">
        <v>166</v>
      </c>
      <c r="B169" s="8"/>
      <c r="C169" s="31" t="s">
        <v>33</v>
      </c>
      <c r="D169" s="38"/>
      <c r="E169" s="32"/>
      <c r="F169" s="36">
        <v>10</v>
      </c>
      <c r="G169" s="32">
        <v>10</v>
      </c>
      <c r="H169" s="34">
        <f>F169*$Y$46/1000</f>
        <v>0</v>
      </c>
      <c r="I169" s="67">
        <f>D167*E167/1000</f>
        <v>0</v>
      </c>
      <c r="J169" s="67"/>
      <c r="K169" s="28"/>
      <c r="L169" s="28"/>
      <c r="M169" s="28"/>
      <c r="N169" s="28"/>
      <c r="O169" s="28"/>
    </row>
    <row r="170" hidden="1" spans="1:15">
      <c r="A170" s="23"/>
      <c r="B170" s="8"/>
      <c r="C170" s="31" t="s">
        <v>25</v>
      </c>
      <c r="D170" s="38"/>
      <c r="E170" s="32"/>
      <c r="F170" s="36">
        <v>180</v>
      </c>
      <c r="G170" s="32">
        <v>180</v>
      </c>
      <c r="H170" s="34">
        <f>F170*$Y$46/1000</f>
        <v>0</v>
      </c>
      <c r="I170" s="67" t="s">
        <v>32</v>
      </c>
      <c r="J170" s="67"/>
      <c r="K170" s="28"/>
      <c r="L170" s="28"/>
      <c r="M170" s="28"/>
      <c r="N170" s="28"/>
      <c r="O170" s="28"/>
    </row>
    <row r="171" spans="1:15">
      <c r="A171" s="30" t="s">
        <v>42</v>
      </c>
      <c r="B171" s="30"/>
      <c r="C171" s="24" t="s">
        <v>84</v>
      </c>
      <c r="D171" s="43">
        <v>40</v>
      </c>
      <c r="E171" s="25"/>
      <c r="F171" s="43">
        <v>50</v>
      </c>
      <c r="G171" s="25">
        <v>50</v>
      </c>
      <c r="H171" s="39" t="e">
        <f t="shared" ref="H171:H172" si="13">F171*$E$5/1000</f>
        <v>#REF!</v>
      </c>
      <c r="I171" s="68"/>
      <c r="J171" s="68">
        <v>60</v>
      </c>
      <c r="K171" s="25">
        <v>2.8</v>
      </c>
      <c r="L171" s="25">
        <v>0.51</v>
      </c>
      <c r="M171" s="25">
        <v>0.75</v>
      </c>
      <c r="N171" s="25">
        <v>90</v>
      </c>
      <c r="O171" s="25">
        <v>0</v>
      </c>
    </row>
    <row r="172" spans="1:15">
      <c r="A172" s="30" t="s">
        <v>42</v>
      </c>
      <c r="B172" s="30"/>
      <c r="C172" s="24" t="s">
        <v>37</v>
      </c>
      <c r="D172" s="47">
        <v>20</v>
      </c>
      <c r="E172" s="25"/>
      <c r="F172" s="43">
        <v>50</v>
      </c>
      <c r="G172" s="25">
        <v>50</v>
      </c>
      <c r="H172" s="39" t="e">
        <f t="shared" si="13"/>
        <v>#REF!</v>
      </c>
      <c r="I172" s="76"/>
      <c r="J172" s="68">
        <v>30</v>
      </c>
      <c r="K172" s="69">
        <v>4.1</v>
      </c>
      <c r="L172" s="69">
        <v>0.7</v>
      </c>
      <c r="M172" s="69">
        <v>0.65</v>
      </c>
      <c r="N172" s="69">
        <v>97.5</v>
      </c>
      <c r="O172" s="69">
        <v>0</v>
      </c>
    </row>
    <row r="173" spans="1:15">
      <c r="A173" s="23"/>
      <c r="B173" s="8"/>
      <c r="C173" s="41" t="s">
        <v>47</v>
      </c>
      <c r="D173" s="43"/>
      <c r="E173" s="28"/>
      <c r="F173" s="27"/>
      <c r="G173" s="28"/>
      <c r="H173" s="34"/>
      <c r="I173" s="139"/>
      <c r="J173" s="139"/>
      <c r="K173" s="140">
        <f>K146+K148+K159+K167+K171+K172</f>
        <v>23.36</v>
      </c>
      <c r="L173" s="140">
        <f>L146+L148+L159+L167+L171+L172</f>
        <v>14.93</v>
      </c>
      <c r="M173" s="140">
        <f>M146+M148+M159+M167+M171+M172</f>
        <v>45.15</v>
      </c>
      <c r="N173" s="140">
        <f>N146+N148+N159+N167+N171+N172</f>
        <v>574.9</v>
      </c>
      <c r="O173" s="140">
        <f>O146+O148+O159+O167+O171+O172</f>
        <v>41.3</v>
      </c>
    </row>
    <row r="174" hidden="1" spans="1:15">
      <c r="A174" s="8"/>
      <c r="B174" s="8"/>
      <c r="C174" s="136" t="s">
        <v>167</v>
      </c>
      <c r="D174" s="25">
        <v>3.75</v>
      </c>
      <c r="E174" s="28" t="e">
        <f>#REF!</f>
        <v>#REF!</v>
      </c>
      <c r="F174" s="27"/>
      <c r="G174" s="28"/>
      <c r="H174" s="67" t="e">
        <f>F174*$E$63/1000</f>
        <v>#VALUE!</v>
      </c>
      <c r="I174" s="64"/>
      <c r="J174" s="64"/>
      <c r="K174" s="64"/>
      <c r="L174" s="64"/>
      <c r="M174" s="64"/>
      <c r="N174" s="59"/>
      <c r="O174" s="59"/>
    </row>
    <row r="175" spans="1:15">
      <c r="A175" s="8"/>
      <c r="B175" s="109" t="s">
        <v>85</v>
      </c>
      <c r="C175" s="137"/>
      <c r="D175" s="25"/>
      <c r="E175" s="28"/>
      <c r="F175" s="27"/>
      <c r="G175" s="28"/>
      <c r="H175" s="67"/>
      <c r="I175" s="64"/>
      <c r="J175" s="64"/>
      <c r="K175" s="64"/>
      <c r="L175" s="64"/>
      <c r="M175" s="64"/>
      <c r="N175" s="59"/>
      <c r="O175" s="59"/>
    </row>
    <row r="176" spans="1:15">
      <c r="A176" s="8" t="s">
        <v>168</v>
      </c>
      <c r="B176" s="8"/>
      <c r="C176" s="48" t="s">
        <v>322</v>
      </c>
      <c r="D176" s="49">
        <v>200</v>
      </c>
      <c r="E176" s="50"/>
      <c r="F176" s="51"/>
      <c r="G176" s="50"/>
      <c r="H176" s="39"/>
      <c r="I176" s="78"/>
      <c r="J176" s="141">
        <v>200</v>
      </c>
      <c r="K176" s="79">
        <v>0.6</v>
      </c>
      <c r="L176" s="79">
        <v>0</v>
      </c>
      <c r="M176" s="79">
        <v>0.13</v>
      </c>
      <c r="N176" s="84">
        <v>70</v>
      </c>
      <c r="O176" s="82"/>
    </row>
    <row r="177" spans="1:15">
      <c r="A177" s="30" t="s">
        <v>87</v>
      </c>
      <c r="B177" s="30"/>
      <c r="C177" s="40" t="s">
        <v>307</v>
      </c>
      <c r="D177" s="35">
        <v>20</v>
      </c>
      <c r="E177" s="38"/>
      <c r="F177" s="35">
        <v>20</v>
      </c>
      <c r="G177" s="38"/>
      <c r="H177" s="39"/>
      <c r="I177" s="68"/>
      <c r="J177" s="68">
        <v>20</v>
      </c>
      <c r="K177" s="25">
        <v>1.5</v>
      </c>
      <c r="L177" s="25">
        <v>1.9</v>
      </c>
      <c r="M177" s="25">
        <v>14.8</v>
      </c>
      <c r="N177" s="25"/>
      <c r="O177" s="25"/>
    </row>
    <row r="178" spans="1:15">
      <c r="A178" s="8"/>
      <c r="B178" s="8"/>
      <c r="C178" s="137"/>
      <c r="D178" s="25"/>
      <c r="E178" s="28"/>
      <c r="F178" s="27"/>
      <c r="G178" s="28"/>
      <c r="H178" s="67"/>
      <c r="I178" s="64"/>
      <c r="J178" s="64"/>
      <c r="K178" s="64"/>
      <c r="L178" s="64"/>
      <c r="M178" s="64"/>
      <c r="N178" s="59"/>
      <c r="O178" s="59"/>
    </row>
    <row r="179" spans="1:15">
      <c r="A179" s="8"/>
      <c r="B179" s="8"/>
      <c r="C179" s="48" t="s">
        <v>171</v>
      </c>
      <c r="D179" s="86"/>
      <c r="E179" s="8"/>
      <c r="F179" s="11"/>
      <c r="G179" s="8"/>
      <c r="H179" s="58"/>
      <c r="I179" s="58"/>
      <c r="J179" s="58"/>
      <c r="K179" s="64">
        <f>K144+K173</f>
        <v>57.499</v>
      </c>
      <c r="L179" s="64">
        <f>L144+L173</f>
        <v>48.795</v>
      </c>
      <c r="M179" s="64">
        <f>M144+M173</f>
        <v>111.21</v>
      </c>
      <c r="N179" s="64">
        <f>N144+N173</f>
        <v>1283.21</v>
      </c>
      <c r="O179" s="64">
        <f>O144+O173</f>
        <v>54.6</v>
      </c>
    </row>
    <row r="180" spans="1:15">
      <c r="A180" s="23"/>
      <c r="B180" s="8"/>
      <c r="C180" s="9"/>
      <c r="D180" s="10" t="s">
        <v>172</v>
      </c>
      <c r="E180" s="8" t="s">
        <v>173</v>
      </c>
      <c r="F180" s="11"/>
      <c r="G180" s="11"/>
      <c r="H180" s="12"/>
      <c r="I180" s="58"/>
      <c r="J180" s="58"/>
      <c r="K180" s="8"/>
      <c r="L180" s="8"/>
      <c r="M180" s="8"/>
      <c r="N180" s="8"/>
      <c r="O180" s="8"/>
    </row>
    <row r="181" ht="30" spans="1:15">
      <c r="A181" s="13" t="s">
        <v>2</v>
      </c>
      <c r="B181" s="14" t="s">
        <v>3</v>
      </c>
      <c r="C181" s="15" t="s">
        <v>4</v>
      </c>
      <c r="D181" s="16" t="s">
        <v>17</v>
      </c>
      <c r="E181" s="15" t="s">
        <v>6</v>
      </c>
      <c r="F181" s="15" t="s">
        <v>7</v>
      </c>
      <c r="G181" s="15" t="s">
        <v>8</v>
      </c>
      <c r="H181" s="17" t="s">
        <v>9</v>
      </c>
      <c r="I181" s="15"/>
      <c r="J181" s="15"/>
      <c r="K181" s="15" t="s">
        <v>11</v>
      </c>
      <c r="L181" s="15" t="s">
        <v>12</v>
      </c>
      <c r="M181" s="15" t="s">
        <v>13</v>
      </c>
      <c r="N181" s="59" t="s">
        <v>14</v>
      </c>
      <c r="O181" s="122" t="s">
        <v>15</v>
      </c>
    </row>
    <row r="182" spans="1:15">
      <c r="A182" s="23"/>
      <c r="B182" s="114" t="s">
        <v>16</v>
      </c>
      <c r="C182" s="115"/>
      <c r="D182" s="116"/>
      <c r="E182" s="15"/>
      <c r="F182" s="15"/>
      <c r="G182" s="15"/>
      <c r="H182" s="17"/>
      <c r="I182" s="15"/>
      <c r="J182" s="15"/>
      <c r="K182" s="15"/>
      <c r="L182" s="15"/>
      <c r="M182" s="15"/>
      <c r="N182" s="59"/>
      <c r="O182" s="122"/>
    </row>
    <row r="183" ht="19.5" customHeight="1" spans="1:15">
      <c r="A183" s="30" t="s">
        <v>174</v>
      </c>
      <c r="B183" s="8"/>
      <c r="C183" s="24" t="s">
        <v>325</v>
      </c>
      <c r="D183" s="25">
        <v>200</v>
      </c>
      <c r="E183" s="25">
        <v>200</v>
      </c>
      <c r="F183" s="25">
        <v>200</v>
      </c>
      <c r="G183" s="25">
        <v>200</v>
      </c>
      <c r="H183" s="25">
        <v>200</v>
      </c>
      <c r="I183" s="25">
        <v>200</v>
      </c>
      <c r="J183" s="25">
        <v>200</v>
      </c>
      <c r="K183" s="25">
        <v>4.8</v>
      </c>
      <c r="L183" s="25">
        <v>4.2</v>
      </c>
      <c r="M183" s="25">
        <v>17.2</v>
      </c>
      <c r="N183" s="25">
        <v>126</v>
      </c>
      <c r="O183" s="25">
        <v>1.59</v>
      </c>
    </row>
    <row r="184" hidden="1" spans="2:15">
      <c r="B184" s="30"/>
      <c r="C184" s="31" t="s">
        <v>176</v>
      </c>
      <c r="D184" s="25"/>
      <c r="E184" s="32"/>
      <c r="F184" s="33">
        <v>50</v>
      </c>
      <c r="G184" s="33">
        <v>50</v>
      </c>
      <c r="H184" s="34" t="e">
        <f>F184*$E$5/1000</f>
        <v>#REF!</v>
      </c>
      <c r="I184" s="67"/>
      <c r="J184" s="25">
        <v>200</v>
      </c>
      <c r="K184" s="28"/>
      <c r="L184" s="28"/>
      <c r="M184" s="28"/>
      <c r="N184" s="28"/>
      <c r="O184" s="28"/>
    </row>
    <row r="185" hidden="1" spans="1:15">
      <c r="A185" s="30" t="s">
        <v>21</v>
      </c>
      <c r="B185" s="30"/>
      <c r="C185" s="31" t="s">
        <v>177</v>
      </c>
      <c r="D185" s="25"/>
      <c r="E185" s="32"/>
      <c r="F185" s="33">
        <v>96</v>
      </c>
      <c r="G185" s="33">
        <v>96</v>
      </c>
      <c r="H185" s="34" t="e">
        <f>F185*$E$5/1000</f>
        <v>#REF!</v>
      </c>
      <c r="I185" s="67"/>
      <c r="J185" s="25">
        <v>200</v>
      </c>
      <c r="K185" s="28"/>
      <c r="L185" s="28"/>
      <c r="M185" s="28"/>
      <c r="N185" s="28"/>
      <c r="O185" s="28"/>
    </row>
    <row r="186" hidden="1" spans="1:15">
      <c r="A186" s="23"/>
      <c r="B186" s="8"/>
      <c r="C186" s="31" t="s">
        <v>23</v>
      </c>
      <c r="D186" s="25"/>
      <c r="E186" s="32"/>
      <c r="F186" s="33">
        <v>6</v>
      </c>
      <c r="G186" s="33">
        <v>6</v>
      </c>
      <c r="H186" s="34" t="e">
        <f>F186*$E$5/1000</f>
        <v>#REF!</v>
      </c>
      <c r="I186" s="67"/>
      <c r="J186" s="25">
        <v>200</v>
      </c>
      <c r="K186" s="28"/>
      <c r="L186" s="28"/>
      <c r="M186" s="28"/>
      <c r="N186" s="28"/>
      <c r="O186" s="28"/>
    </row>
    <row r="187" hidden="1" spans="1:15">
      <c r="A187" s="23"/>
      <c r="B187" s="8"/>
      <c r="C187" s="31" t="s">
        <v>24</v>
      </c>
      <c r="D187" s="25"/>
      <c r="E187" s="32"/>
      <c r="F187" s="33">
        <v>6</v>
      </c>
      <c r="G187" s="33">
        <v>6</v>
      </c>
      <c r="H187" s="34" t="e">
        <f>F187*$E$5/1000</f>
        <v>#REF!</v>
      </c>
      <c r="I187" s="67">
        <f>D183*E183/1000</f>
        <v>40</v>
      </c>
      <c r="J187" s="25">
        <v>200</v>
      </c>
      <c r="K187" s="28"/>
      <c r="L187" s="28"/>
      <c r="M187" s="28"/>
      <c r="N187" s="28"/>
      <c r="O187" s="28"/>
    </row>
    <row r="188" hidden="1" spans="1:15">
      <c r="A188" s="23"/>
      <c r="B188" s="8"/>
      <c r="C188" s="31" t="s">
        <v>25</v>
      </c>
      <c r="D188" s="35"/>
      <c r="E188" s="32"/>
      <c r="F188" s="36">
        <v>64</v>
      </c>
      <c r="G188" s="36">
        <v>64</v>
      </c>
      <c r="H188" s="34" t="e">
        <f>F188*$E$5/1000</f>
        <v>#REF!</v>
      </c>
      <c r="I188" s="67"/>
      <c r="J188" s="25">
        <v>200</v>
      </c>
      <c r="K188" s="28"/>
      <c r="L188" s="28"/>
      <c r="M188" s="28"/>
      <c r="N188" s="28"/>
      <c r="O188" s="28"/>
    </row>
    <row r="189" spans="1:15">
      <c r="A189" s="23" t="s">
        <v>94</v>
      </c>
      <c r="B189" s="8"/>
      <c r="C189" s="24" t="s">
        <v>95</v>
      </c>
      <c r="D189" s="43">
        <v>200</v>
      </c>
      <c r="E189" s="28">
        <f>E183</f>
        <v>200</v>
      </c>
      <c r="F189" s="28"/>
      <c r="G189" s="28"/>
      <c r="H189" s="67">
        <f>F189*$E$9/1000</f>
        <v>0</v>
      </c>
      <c r="I189" s="142"/>
      <c r="J189" s="25">
        <v>200</v>
      </c>
      <c r="K189" s="28">
        <v>4</v>
      </c>
      <c r="L189" s="28">
        <v>4</v>
      </c>
      <c r="M189" s="28">
        <v>16</v>
      </c>
      <c r="N189" s="28">
        <v>116</v>
      </c>
      <c r="O189" s="28">
        <v>0.54</v>
      </c>
    </row>
    <row r="190" hidden="1" spans="2:15">
      <c r="B190" s="8"/>
      <c r="C190" s="31" t="s">
        <v>97</v>
      </c>
      <c r="D190" s="35"/>
      <c r="E190" s="32"/>
      <c r="F190" s="32">
        <v>5</v>
      </c>
      <c r="G190" s="32">
        <v>5</v>
      </c>
      <c r="H190" s="67">
        <f>F190*$E$12/1000</f>
        <v>0</v>
      </c>
      <c r="I190" s="67"/>
      <c r="J190" s="25">
        <v>200</v>
      </c>
      <c r="K190" s="28"/>
      <c r="L190" s="28"/>
      <c r="M190" s="28"/>
      <c r="N190" s="28"/>
      <c r="O190" s="28"/>
    </row>
    <row r="191" hidden="1" spans="1:15">
      <c r="A191" s="23" t="s">
        <v>96</v>
      </c>
      <c r="B191" s="8"/>
      <c r="C191" s="31" t="s">
        <v>31</v>
      </c>
      <c r="D191" s="35"/>
      <c r="E191" s="32"/>
      <c r="F191" s="32">
        <v>100</v>
      </c>
      <c r="G191" s="32">
        <v>100</v>
      </c>
      <c r="H191" s="67">
        <f>F191*$E$12/1000</f>
        <v>0</v>
      </c>
      <c r="I191" s="67">
        <f>E189*D189/1000</f>
        <v>40</v>
      </c>
      <c r="J191" s="25">
        <v>200</v>
      </c>
      <c r="K191" s="28"/>
      <c r="L191" s="28"/>
      <c r="M191" s="28"/>
      <c r="N191" s="28"/>
      <c r="O191" s="28"/>
    </row>
    <row r="192" hidden="1" spans="1:15">
      <c r="A192" s="23" t="s">
        <v>30</v>
      </c>
      <c r="B192" s="8"/>
      <c r="C192" s="31" t="s">
        <v>25</v>
      </c>
      <c r="D192" s="35"/>
      <c r="E192" s="32"/>
      <c r="F192" s="32">
        <v>110</v>
      </c>
      <c r="G192" s="32">
        <v>110</v>
      </c>
      <c r="H192" s="67">
        <f>F192*$E$12/1000</f>
        <v>0</v>
      </c>
      <c r="I192" s="67" t="s">
        <v>32</v>
      </c>
      <c r="J192" s="25">
        <v>200</v>
      </c>
      <c r="K192" s="28"/>
      <c r="L192" s="28"/>
      <c r="M192" s="28"/>
      <c r="N192" s="28"/>
      <c r="O192" s="28"/>
    </row>
    <row r="193" hidden="1" spans="1:15">
      <c r="A193" s="23"/>
      <c r="B193" s="8"/>
      <c r="C193" s="31" t="s">
        <v>33</v>
      </c>
      <c r="D193" s="35"/>
      <c r="E193" s="32"/>
      <c r="F193" s="32">
        <v>10</v>
      </c>
      <c r="G193" s="32">
        <v>10</v>
      </c>
      <c r="H193" s="67">
        <f>F193*$E$12/1000</f>
        <v>0</v>
      </c>
      <c r="I193" s="67"/>
      <c r="J193" s="25">
        <v>200</v>
      </c>
      <c r="K193" s="28"/>
      <c r="L193" s="28"/>
      <c r="M193" s="28"/>
      <c r="N193" s="28"/>
      <c r="O193" s="28"/>
    </row>
    <row r="194" spans="1:15">
      <c r="A194" s="30" t="s">
        <v>178</v>
      </c>
      <c r="B194" s="30"/>
      <c r="C194" s="24" t="s">
        <v>387</v>
      </c>
      <c r="D194" s="43" t="s">
        <v>40</v>
      </c>
      <c r="E194" s="25">
        <f>E189</f>
        <v>200</v>
      </c>
      <c r="F194" s="25"/>
      <c r="G194" s="25"/>
      <c r="H194" s="39" t="e">
        <f t="shared" ref="H194" si="14">F194*$E$5/1000</f>
        <v>#REF!</v>
      </c>
      <c r="I194" s="25"/>
      <c r="J194" s="25" t="s">
        <v>41</v>
      </c>
      <c r="K194" s="25">
        <v>6.25</v>
      </c>
      <c r="L194" s="25">
        <v>7.9</v>
      </c>
      <c r="M194" s="25">
        <v>13</v>
      </c>
      <c r="N194" s="25">
        <v>148</v>
      </c>
      <c r="O194" s="25">
        <v>0.14</v>
      </c>
    </row>
    <row r="195" hidden="1" spans="1:15">
      <c r="A195" s="30" t="s">
        <v>36</v>
      </c>
      <c r="B195" s="30"/>
      <c r="C195" s="31" t="s">
        <v>24</v>
      </c>
      <c r="D195" s="35"/>
      <c r="E195" s="38"/>
      <c r="F195" s="35">
        <v>20</v>
      </c>
      <c r="G195" s="38">
        <v>20</v>
      </c>
      <c r="H195" s="39" t="e">
        <f>F195*#REF!/1000</f>
        <v>#REF!</v>
      </c>
      <c r="I195" s="68"/>
      <c r="J195" s="25">
        <v>200</v>
      </c>
      <c r="K195" s="69"/>
      <c r="L195" s="69"/>
      <c r="M195" s="69"/>
      <c r="N195" s="69"/>
      <c r="O195" s="69"/>
    </row>
    <row r="196" hidden="1" spans="1:15">
      <c r="A196" s="30" t="s">
        <v>30</v>
      </c>
      <c r="B196" s="30"/>
      <c r="C196" s="31" t="s">
        <v>37</v>
      </c>
      <c r="D196" s="35"/>
      <c r="E196" s="38"/>
      <c r="F196" s="35">
        <v>20</v>
      </c>
      <c r="G196" s="38">
        <v>20</v>
      </c>
      <c r="H196" s="39" t="e">
        <f>F196*#REF!/1000</f>
        <v>#REF!</v>
      </c>
      <c r="I196" s="68"/>
      <c r="J196" s="25">
        <v>200</v>
      </c>
      <c r="K196" s="69"/>
      <c r="L196" s="69"/>
      <c r="M196" s="69"/>
      <c r="N196" s="69"/>
      <c r="O196" s="69"/>
    </row>
    <row r="197" spans="1:15">
      <c r="A197" s="30"/>
      <c r="B197" s="37"/>
      <c r="C197" s="40" t="s">
        <v>84</v>
      </c>
      <c r="D197" s="35">
        <v>20</v>
      </c>
      <c r="E197" s="38"/>
      <c r="F197" s="35">
        <v>20</v>
      </c>
      <c r="G197" s="38"/>
      <c r="H197" s="39" t="e">
        <f>F197*$E$5/1000</f>
        <v>#REF!</v>
      </c>
      <c r="I197" s="68"/>
      <c r="J197" s="25">
        <v>40</v>
      </c>
      <c r="K197" s="69">
        <v>1.079</v>
      </c>
      <c r="L197" s="69">
        <v>0.195</v>
      </c>
      <c r="M197" s="69">
        <v>6.25</v>
      </c>
      <c r="N197" s="69">
        <v>36</v>
      </c>
      <c r="O197" s="69">
        <v>0</v>
      </c>
    </row>
    <row r="198" spans="1:15">
      <c r="A198" s="30" t="s">
        <v>43</v>
      </c>
      <c r="B198" s="30"/>
      <c r="C198" s="40" t="s">
        <v>44</v>
      </c>
      <c r="D198" s="35" t="s">
        <v>46</v>
      </c>
      <c r="E198" s="35" t="s">
        <v>46</v>
      </c>
      <c r="F198" s="35" t="s">
        <v>46</v>
      </c>
      <c r="G198" s="35" t="s">
        <v>46</v>
      </c>
      <c r="H198" s="35" t="s">
        <v>46</v>
      </c>
      <c r="I198" s="35" t="s">
        <v>46</v>
      </c>
      <c r="J198" s="35" t="s">
        <v>46</v>
      </c>
      <c r="K198" s="69">
        <v>0.4</v>
      </c>
      <c r="L198" s="69">
        <v>0.4</v>
      </c>
      <c r="M198" s="69">
        <v>9.8</v>
      </c>
      <c r="N198" s="69">
        <v>44</v>
      </c>
      <c r="O198" s="69">
        <v>22</v>
      </c>
    </row>
    <row r="199" spans="1:20">
      <c r="A199" s="23"/>
      <c r="B199" s="8"/>
      <c r="C199" s="41" t="s">
        <v>47</v>
      </c>
      <c r="D199" s="35"/>
      <c r="E199" s="32"/>
      <c r="F199" s="36"/>
      <c r="G199" s="32"/>
      <c r="H199" s="146">
        <f t="shared" ref="H199" si="15">F199*$E$26/1000</f>
        <v>0</v>
      </c>
      <c r="I199" s="67"/>
      <c r="J199" s="67"/>
      <c r="K199" s="64">
        <f>K183+K189+K194+K197+K198</f>
        <v>16.529</v>
      </c>
      <c r="L199" s="64">
        <f t="shared" ref="L199:O199" si="16">L183+L189+L194+L197+L198</f>
        <v>16.695</v>
      </c>
      <c r="M199" s="64">
        <f t="shared" si="16"/>
        <v>62.25</v>
      </c>
      <c r="N199" s="64">
        <f t="shared" si="16"/>
        <v>470</v>
      </c>
      <c r="O199" s="64">
        <f t="shared" si="16"/>
        <v>24.27</v>
      </c>
      <c r="P199" s="169"/>
      <c r="Q199" s="169"/>
      <c r="R199" s="169"/>
      <c r="S199" s="169"/>
      <c r="T199" s="169"/>
    </row>
    <row r="200" spans="1:20">
      <c r="A200" s="23"/>
      <c r="B200" s="115" t="s">
        <v>48</v>
      </c>
      <c r="C200" s="41"/>
      <c r="D200" s="35"/>
      <c r="E200" s="32"/>
      <c r="F200" s="36"/>
      <c r="G200" s="32"/>
      <c r="H200" s="146"/>
      <c r="I200" s="67"/>
      <c r="J200" s="67"/>
      <c r="K200" s="64"/>
      <c r="L200" s="64"/>
      <c r="M200" s="64"/>
      <c r="N200" s="64"/>
      <c r="O200" s="64"/>
      <c r="P200" s="169"/>
      <c r="Q200" s="169"/>
      <c r="R200" s="169"/>
      <c r="S200" s="169"/>
      <c r="T200" s="169"/>
    </row>
    <row r="201" spans="1:15">
      <c r="A201" s="30" t="s">
        <v>49</v>
      </c>
      <c r="B201" s="30"/>
      <c r="C201" s="24" t="s">
        <v>388</v>
      </c>
      <c r="D201" s="43">
        <v>60</v>
      </c>
      <c r="E201" s="38"/>
      <c r="F201" s="35"/>
      <c r="G201" s="38"/>
      <c r="H201" s="39" t="e">
        <f t="shared" ref="H201" si="17">F201*$E$5/1000</f>
        <v>#REF!</v>
      </c>
      <c r="I201" s="68"/>
      <c r="J201" s="68">
        <v>100</v>
      </c>
      <c r="K201" s="25">
        <v>0.48</v>
      </c>
      <c r="L201" s="25">
        <v>0.12</v>
      </c>
      <c r="M201" s="25">
        <v>1.56</v>
      </c>
      <c r="N201" s="25">
        <v>8.4</v>
      </c>
      <c r="O201" s="65">
        <v>2.94</v>
      </c>
    </row>
    <row r="202" hidden="1" spans="2:15">
      <c r="B202" s="147"/>
      <c r="C202" s="31" t="s">
        <v>155</v>
      </c>
      <c r="D202" s="47"/>
      <c r="E202" s="148"/>
      <c r="F202" s="149">
        <v>156.1</v>
      </c>
      <c r="G202" s="150">
        <v>125</v>
      </c>
      <c r="H202" s="151">
        <f>F202*$E$28/1000</f>
        <v>0</v>
      </c>
      <c r="I202" s="170"/>
      <c r="J202" s="170"/>
      <c r="K202" s="148"/>
      <c r="L202" s="148"/>
      <c r="M202" s="148"/>
      <c r="N202" s="148"/>
      <c r="O202" s="148"/>
    </row>
    <row r="203" hidden="1" spans="1:15">
      <c r="A203" s="152" t="s">
        <v>181</v>
      </c>
      <c r="B203" s="147"/>
      <c r="C203" s="31" t="s">
        <v>137</v>
      </c>
      <c r="D203" s="47"/>
      <c r="E203" s="148"/>
      <c r="F203" s="149">
        <v>12.5</v>
      </c>
      <c r="G203" s="150">
        <v>10</v>
      </c>
      <c r="H203" s="151">
        <f t="shared" ref="H203:H207" si="18">F203*$E$28/1000</f>
        <v>0</v>
      </c>
      <c r="I203" s="170"/>
      <c r="J203" s="170"/>
      <c r="K203" s="148"/>
      <c r="L203" s="148"/>
      <c r="M203" s="148"/>
      <c r="N203" s="148"/>
      <c r="O203" s="148"/>
    </row>
    <row r="204" hidden="1" spans="1:15">
      <c r="A204" s="152" t="s">
        <v>115</v>
      </c>
      <c r="B204" s="147"/>
      <c r="C204" s="31" t="s">
        <v>182</v>
      </c>
      <c r="D204" s="47"/>
      <c r="E204" s="148"/>
      <c r="F204" s="149">
        <v>0.3</v>
      </c>
      <c r="G204" s="150">
        <v>0.3</v>
      </c>
      <c r="H204" s="153">
        <f t="shared" si="18"/>
        <v>0</v>
      </c>
      <c r="I204" s="170"/>
      <c r="J204" s="170"/>
      <c r="K204" s="148"/>
      <c r="L204" s="148"/>
      <c r="M204" s="148"/>
      <c r="N204" s="148"/>
      <c r="O204" s="148"/>
    </row>
    <row r="205" hidden="1" spans="1:15">
      <c r="A205" s="23"/>
      <c r="B205" s="147"/>
      <c r="C205" s="31" t="s">
        <v>33</v>
      </c>
      <c r="D205" s="47"/>
      <c r="E205" s="148"/>
      <c r="F205" s="149">
        <v>3</v>
      </c>
      <c r="G205" s="150">
        <v>3</v>
      </c>
      <c r="H205" s="153">
        <f t="shared" si="18"/>
        <v>0</v>
      </c>
      <c r="I205" s="170"/>
      <c r="J205" s="170"/>
      <c r="K205" s="148"/>
      <c r="L205" s="148"/>
      <c r="M205" s="148"/>
      <c r="N205" s="148"/>
      <c r="O205" s="148"/>
    </row>
    <row r="206" hidden="1" spans="1:15">
      <c r="A206" s="23"/>
      <c r="B206" s="147"/>
      <c r="C206" s="31" t="s">
        <v>79</v>
      </c>
      <c r="D206" s="47"/>
      <c r="E206" s="148"/>
      <c r="F206" s="149">
        <v>10</v>
      </c>
      <c r="G206" s="150">
        <v>10</v>
      </c>
      <c r="H206" s="153">
        <f t="shared" si="18"/>
        <v>0</v>
      </c>
      <c r="I206" s="170"/>
      <c r="J206" s="170"/>
      <c r="K206" s="148"/>
      <c r="L206" s="148"/>
      <c r="M206" s="148"/>
      <c r="N206" s="148"/>
      <c r="O206" s="148"/>
    </row>
    <row r="207" spans="1:15">
      <c r="A207" s="23" t="s">
        <v>183</v>
      </c>
      <c r="B207" s="8"/>
      <c r="C207" s="154" t="s">
        <v>184</v>
      </c>
      <c r="D207" s="47">
        <v>200</v>
      </c>
      <c r="E207" s="155">
        <f>E201</f>
        <v>0</v>
      </c>
      <c r="F207" s="155"/>
      <c r="G207" s="155"/>
      <c r="H207" s="156">
        <f t="shared" si="18"/>
        <v>0</v>
      </c>
      <c r="I207" s="170"/>
      <c r="J207" s="170">
        <v>250</v>
      </c>
      <c r="K207" s="155">
        <v>2.2</v>
      </c>
      <c r="L207" s="155">
        <v>1.8</v>
      </c>
      <c r="M207" s="155">
        <v>16.4</v>
      </c>
      <c r="N207" s="155">
        <v>90</v>
      </c>
      <c r="O207" s="155">
        <v>12.87</v>
      </c>
    </row>
    <row r="208" hidden="1" spans="1:15">
      <c r="A208" s="23" t="s">
        <v>185</v>
      </c>
      <c r="B208" s="8"/>
      <c r="C208" s="157" t="s">
        <v>57</v>
      </c>
      <c r="D208" s="158"/>
      <c r="E208" s="159"/>
      <c r="F208" s="159">
        <v>80</v>
      </c>
      <c r="G208" s="159">
        <v>60</v>
      </c>
      <c r="H208" s="156">
        <f t="shared" ref="H208:H215" si="19">F208*$E$36/1000</f>
        <v>0</v>
      </c>
      <c r="I208" s="170"/>
      <c r="J208" s="170"/>
      <c r="K208" s="148"/>
      <c r="L208" s="148"/>
      <c r="M208" s="148"/>
      <c r="N208" s="148"/>
      <c r="O208" s="148"/>
    </row>
    <row r="209" hidden="1" spans="1:15">
      <c r="A209" s="23" t="s">
        <v>30</v>
      </c>
      <c r="B209" s="8"/>
      <c r="C209" s="157" t="s">
        <v>186</v>
      </c>
      <c r="D209" s="158"/>
      <c r="E209" s="159"/>
      <c r="F209" s="159">
        <v>4</v>
      </c>
      <c r="G209" s="159">
        <v>4</v>
      </c>
      <c r="H209" s="156">
        <f t="shared" si="19"/>
        <v>0</v>
      </c>
      <c r="I209" s="170"/>
      <c r="J209" s="170"/>
      <c r="K209" s="148"/>
      <c r="L209" s="148"/>
      <c r="M209" s="148"/>
      <c r="N209" s="148"/>
      <c r="O209" s="148"/>
    </row>
    <row r="210" hidden="1" spans="1:15">
      <c r="A210" s="23"/>
      <c r="B210" s="8"/>
      <c r="C210" s="157" t="s">
        <v>107</v>
      </c>
      <c r="D210" s="158"/>
      <c r="E210" s="159"/>
      <c r="F210" s="159">
        <v>10</v>
      </c>
      <c r="G210" s="159">
        <v>8</v>
      </c>
      <c r="H210" s="156">
        <f t="shared" si="19"/>
        <v>0</v>
      </c>
      <c r="I210" s="170">
        <f>D207*E207/1000</f>
        <v>0</v>
      </c>
      <c r="J210" s="170"/>
      <c r="K210" s="148"/>
      <c r="L210" s="148"/>
      <c r="M210" s="148"/>
      <c r="N210" s="148"/>
      <c r="O210" s="148"/>
    </row>
    <row r="211" hidden="1" spans="1:15">
      <c r="A211" s="23"/>
      <c r="B211" s="8"/>
      <c r="C211" s="157" t="s">
        <v>156</v>
      </c>
      <c r="D211" s="158"/>
      <c r="E211" s="159"/>
      <c r="F211" s="159">
        <v>9.6</v>
      </c>
      <c r="G211" s="159">
        <v>8</v>
      </c>
      <c r="H211" s="156">
        <f t="shared" si="19"/>
        <v>0</v>
      </c>
      <c r="I211" s="170"/>
      <c r="J211" s="170"/>
      <c r="K211" s="171"/>
      <c r="L211" s="171"/>
      <c r="M211" s="171"/>
      <c r="N211" s="171"/>
      <c r="O211" s="171"/>
    </row>
    <row r="212" hidden="1" spans="1:15">
      <c r="A212" s="23"/>
      <c r="B212" s="8"/>
      <c r="C212" s="31" t="s">
        <v>24</v>
      </c>
      <c r="D212" s="158"/>
      <c r="E212" s="159"/>
      <c r="F212" s="159">
        <v>2</v>
      </c>
      <c r="G212" s="159">
        <v>2</v>
      </c>
      <c r="H212" s="156">
        <f t="shared" si="19"/>
        <v>0</v>
      </c>
      <c r="I212" s="170"/>
      <c r="J212" s="170"/>
      <c r="K212" s="171"/>
      <c r="L212" s="171"/>
      <c r="M212" s="171"/>
      <c r="N212" s="171"/>
      <c r="O212" s="171"/>
    </row>
    <row r="213" hidden="1" spans="1:15">
      <c r="A213" s="23"/>
      <c r="B213" s="8"/>
      <c r="C213" s="31" t="s">
        <v>187</v>
      </c>
      <c r="D213" s="160"/>
      <c r="E213" s="150"/>
      <c r="F213" s="150">
        <v>140</v>
      </c>
      <c r="G213" s="150">
        <v>140</v>
      </c>
      <c r="H213" s="156">
        <f t="shared" si="19"/>
        <v>0</v>
      </c>
      <c r="I213" s="170"/>
      <c r="J213" s="170"/>
      <c r="K213" s="171"/>
      <c r="L213" s="171"/>
      <c r="M213" s="171"/>
      <c r="N213" s="171"/>
      <c r="O213" s="171"/>
    </row>
    <row r="214" hidden="1" spans="1:15">
      <c r="A214" s="23"/>
      <c r="B214" s="8"/>
      <c r="C214" s="31" t="s">
        <v>114</v>
      </c>
      <c r="D214" s="160"/>
      <c r="E214" s="150"/>
      <c r="F214" s="150">
        <v>19</v>
      </c>
      <c r="G214" s="150">
        <v>14</v>
      </c>
      <c r="H214" s="156">
        <f t="shared" si="19"/>
        <v>0</v>
      </c>
      <c r="I214" s="170"/>
      <c r="J214" s="170"/>
      <c r="K214" s="171"/>
      <c r="L214" s="171"/>
      <c r="M214" s="171"/>
      <c r="N214" s="171"/>
      <c r="O214" s="171"/>
    </row>
    <row r="215" spans="1:15">
      <c r="A215" s="23" t="s">
        <v>188</v>
      </c>
      <c r="B215" s="8"/>
      <c r="C215" s="24" t="s">
        <v>389</v>
      </c>
      <c r="D215" s="161">
        <v>225</v>
      </c>
      <c r="E215" s="25">
        <f>E207</f>
        <v>0</v>
      </c>
      <c r="F215" s="25"/>
      <c r="G215" s="162"/>
      <c r="H215" s="146">
        <f t="shared" si="19"/>
        <v>0</v>
      </c>
      <c r="I215" s="67"/>
      <c r="J215" s="67">
        <v>250</v>
      </c>
      <c r="K215" s="172">
        <v>33.97</v>
      </c>
      <c r="L215" s="172">
        <v>13.7</v>
      </c>
      <c r="M215" s="172">
        <v>12.15</v>
      </c>
      <c r="N215" s="172">
        <v>317.25</v>
      </c>
      <c r="O215" s="172">
        <v>2.1</v>
      </c>
    </row>
    <row r="216" hidden="1" spans="1:15">
      <c r="A216" s="23" t="s">
        <v>190</v>
      </c>
      <c r="B216" s="8"/>
      <c r="C216" s="31" t="s">
        <v>191</v>
      </c>
      <c r="D216" s="38"/>
      <c r="E216" s="38"/>
      <c r="F216" s="35">
        <v>75.15</v>
      </c>
      <c r="G216" s="33">
        <v>67.5</v>
      </c>
      <c r="H216" s="146">
        <f>F216*$Y$46/1000</f>
        <v>0</v>
      </c>
      <c r="I216" s="67"/>
      <c r="J216" s="67"/>
      <c r="K216" s="33"/>
      <c r="L216" s="33"/>
      <c r="M216" s="33"/>
      <c r="N216" s="33"/>
      <c r="O216" s="33"/>
    </row>
    <row r="217" hidden="1" spans="1:15">
      <c r="A217" s="23" t="s">
        <v>30</v>
      </c>
      <c r="B217" s="8"/>
      <c r="C217" s="31" t="s">
        <v>24</v>
      </c>
      <c r="D217" s="38"/>
      <c r="E217" s="38"/>
      <c r="F217" s="35">
        <v>6.8</v>
      </c>
      <c r="G217" s="32">
        <v>6.8</v>
      </c>
      <c r="H217" s="146" t="e">
        <f>#REF!*$Y$46/1000</f>
        <v>#REF!</v>
      </c>
      <c r="I217" s="67"/>
      <c r="J217" s="67"/>
      <c r="K217" s="33"/>
      <c r="L217" s="33"/>
      <c r="M217" s="33"/>
      <c r="N217" s="33"/>
      <c r="O217" s="33"/>
    </row>
    <row r="218" hidden="1" spans="1:15">
      <c r="A218" s="23"/>
      <c r="B218" s="8"/>
      <c r="C218" s="31" t="s">
        <v>57</v>
      </c>
      <c r="D218" s="38"/>
      <c r="E218" s="38"/>
      <c r="F218" s="35">
        <v>112</v>
      </c>
      <c r="G218" s="163">
        <v>111.6</v>
      </c>
      <c r="H218" s="146">
        <f t="shared" ref="H218:H231" si="20">F218*$Y$46/1000</f>
        <v>0</v>
      </c>
      <c r="I218" s="67"/>
      <c r="J218" s="67"/>
      <c r="K218" s="28"/>
      <c r="L218" s="173" t="s">
        <v>192</v>
      </c>
      <c r="M218" s="174"/>
      <c r="N218" s="174"/>
      <c r="O218" s="175"/>
    </row>
    <row r="219" hidden="1" spans="1:15">
      <c r="A219" s="23"/>
      <c r="B219" s="8"/>
      <c r="C219" s="31" t="s">
        <v>59</v>
      </c>
      <c r="D219" s="38"/>
      <c r="E219" s="38"/>
      <c r="F219" s="35">
        <v>24.5</v>
      </c>
      <c r="G219" s="32">
        <v>27.6</v>
      </c>
      <c r="H219" s="146">
        <f t="shared" si="20"/>
        <v>0</v>
      </c>
      <c r="I219" s="67"/>
      <c r="J219" s="67"/>
      <c r="K219" s="28"/>
      <c r="L219" s="28"/>
      <c r="M219" s="28"/>
      <c r="N219" s="28"/>
      <c r="O219" s="28"/>
    </row>
    <row r="220" hidden="1" spans="1:15">
      <c r="A220" s="23"/>
      <c r="B220" s="8"/>
      <c r="C220" s="31" t="s">
        <v>58</v>
      </c>
      <c r="D220" s="38"/>
      <c r="E220" s="38"/>
      <c r="F220" s="35">
        <v>43.8</v>
      </c>
      <c r="G220" s="32">
        <v>46.2</v>
      </c>
      <c r="H220" s="146">
        <f t="shared" si="20"/>
        <v>0</v>
      </c>
      <c r="I220" s="67">
        <f>D215*E215/1000</f>
        <v>0</v>
      </c>
      <c r="J220" s="67"/>
      <c r="K220" s="28"/>
      <c r="L220" s="28"/>
      <c r="M220" s="28"/>
      <c r="N220" s="28"/>
      <c r="O220" s="28"/>
    </row>
    <row r="221" hidden="1" spans="1:15">
      <c r="A221" s="23"/>
      <c r="B221" s="8"/>
      <c r="C221" s="31" t="s">
        <v>193</v>
      </c>
      <c r="D221" s="38"/>
      <c r="E221" s="38"/>
      <c r="F221" s="35">
        <v>9.5</v>
      </c>
      <c r="G221" s="32">
        <v>8.4</v>
      </c>
      <c r="H221" s="146">
        <f t="shared" si="20"/>
        <v>0</v>
      </c>
      <c r="I221" s="67"/>
      <c r="J221" s="67"/>
      <c r="K221" s="28"/>
      <c r="L221" s="28"/>
      <c r="M221" s="28"/>
      <c r="N221" s="28"/>
      <c r="O221" s="28"/>
    </row>
    <row r="222" hidden="1" spans="1:15">
      <c r="A222" s="23"/>
      <c r="B222" s="8"/>
      <c r="C222" s="31" t="s">
        <v>194</v>
      </c>
      <c r="D222" s="38"/>
      <c r="E222" s="38"/>
      <c r="F222" s="35">
        <v>44</v>
      </c>
      <c r="G222" s="32">
        <v>100</v>
      </c>
      <c r="H222" s="146">
        <f t="shared" si="20"/>
        <v>0</v>
      </c>
      <c r="I222" s="67"/>
      <c r="J222" s="67"/>
      <c r="K222" s="28"/>
      <c r="L222" s="176"/>
      <c r="M222" s="176"/>
      <c r="N222" s="176"/>
      <c r="O222" s="175"/>
    </row>
    <row r="223" hidden="1" spans="1:15">
      <c r="A223" s="23"/>
      <c r="B223" s="8"/>
      <c r="C223" s="108" t="s">
        <v>195</v>
      </c>
      <c r="D223" s="38"/>
      <c r="E223" s="38"/>
      <c r="F223" s="35">
        <v>78.75</v>
      </c>
      <c r="G223" s="32">
        <v>78.75</v>
      </c>
      <c r="H223" s="146">
        <f t="shared" si="20"/>
        <v>0</v>
      </c>
      <c r="I223" s="67"/>
      <c r="J223" s="67"/>
      <c r="K223" s="28"/>
      <c r="L223" s="176"/>
      <c r="M223" s="176"/>
      <c r="N223" s="176"/>
      <c r="O223" s="175"/>
    </row>
    <row r="224" hidden="1" spans="1:15">
      <c r="A224" s="23"/>
      <c r="B224" s="8"/>
      <c r="C224" s="31" t="s">
        <v>24</v>
      </c>
      <c r="D224" s="38"/>
      <c r="E224" s="38"/>
      <c r="F224" s="35">
        <v>1.48</v>
      </c>
      <c r="G224" s="32">
        <v>1.48</v>
      </c>
      <c r="H224" s="146">
        <f t="shared" si="20"/>
        <v>0</v>
      </c>
      <c r="I224" s="67"/>
      <c r="J224" s="67"/>
      <c r="K224" s="28"/>
      <c r="L224" s="176"/>
      <c r="M224" s="176"/>
      <c r="N224" s="176"/>
      <c r="O224" s="175"/>
    </row>
    <row r="225" hidden="1" spans="1:15">
      <c r="A225" s="23"/>
      <c r="B225" s="8"/>
      <c r="C225" s="31" t="s">
        <v>140</v>
      </c>
      <c r="D225" s="38"/>
      <c r="E225" s="38"/>
      <c r="F225" s="35">
        <v>3.9</v>
      </c>
      <c r="G225" s="32">
        <v>3.9</v>
      </c>
      <c r="H225" s="146">
        <f t="shared" si="20"/>
        <v>0</v>
      </c>
      <c r="I225" s="67"/>
      <c r="J225" s="67"/>
      <c r="K225" s="28"/>
      <c r="L225" s="28"/>
      <c r="M225" s="28"/>
      <c r="N225" s="28"/>
      <c r="O225" s="28"/>
    </row>
    <row r="226" hidden="1" spans="1:15">
      <c r="A226" s="23"/>
      <c r="B226" s="8"/>
      <c r="C226" s="31" t="s">
        <v>157</v>
      </c>
      <c r="D226" s="38"/>
      <c r="E226" s="38"/>
      <c r="F226" s="35">
        <v>7.8</v>
      </c>
      <c r="G226" s="32">
        <v>7.8</v>
      </c>
      <c r="H226" s="146">
        <f t="shared" si="20"/>
        <v>0</v>
      </c>
      <c r="I226" s="67"/>
      <c r="J226" s="67"/>
      <c r="K226" s="28"/>
      <c r="L226" s="28"/>
      <c r="M226" s="28"/>
      <c r="N226" s="28"/>
      <c r="O226" s="28"/>
    </row>
    <row r="227" hidden="1" spans="1:15">
      <c r="A227" s="23"/>
      <c r="B227" s="8"/>
      <c r="C227" s="31" t="s">
        <v>137</v>
      </c>
      <c r="D227" s="38"/>
      <c r="E227" s="38"/>
      <c r="F227" s="35">
        <v>7.8</v>
      </c>
      <c r="G227" s="32">
        <v>6.24</v>
      </c>
      <c r="H227" s="146">
        <f t="shared" si="20"/>
        <v>0</v>
      </c>
      <c r="I227" s="67"/>
      <c r="J227" s="67"/>
      <c r="K227" s="28"/>
      <c r="L227" s="28"/>
      <c r="M227" s="28"/>
      <c r="N227" s="28"/>
      <c r="O227" s="28"/>
    </row>
    <row r="228" hidden="1" spans="1:15">
      <c r="A228" s="23"/>
      <c r="B228" s="8"/>
      <c r="C228" s="31" t="s">
        <v>59</v>
      </c>
      <c r="D228" s="38"/>
      <c r="E228" s="38"/>
      <c r="F228" s="35">
        <v>1.87</v>
      </c>
      <c r="G228" s="32">
        <v>1.56</v>
      </c>
      <c r="H228" s="146">
        <f t="shared" si="20"/>
        <v>0</v>
      </c>
      <c r="I228" s="67"/>
      <c r="J228" s="67"/>
      <c r="K228" s="28"/>
      <c r="L228" s="28"/>
      <c r="M228" s="28"/>
      <c r="N228" s="28"/>
      <c r="O228" s="28"/>
    </row>
    <row r="229" hidden="1" spans="1:15">
      <c r="A229" s="23"/>
      <c r="B229" s="8"/>
      <c r="C229" s="31" t="s">
        <v>33</v>
      </c>
      <c r="D229" s="38"/>
      <c r="E229" s="38"/>
      <c r="F229" s="35">
        <v>1.17</v>
      </c>
      <c r="G229" s="32">
        <v>1.17</v>
      </c>
      <c r="H229" s="146">
        <f t="shared" si="20"/>
        <v>0</v>
      </c>
      <c r="I229" s="67"/>
      <c r="J229" s="67"/>
      <c r="K229" s="28"/>
      <c r="L229" s="28"/>
      <c r="M229" s="28"/>
      <c r="N229" s="28"/>
      <c r="O229" s="28"/>
    </row>
    <row r="230" hidden="1" spans="1:15">
      <c r="A230" s="23"/>
      <c r="B230" s="8"/>
      <c r="C230" s="31" t="s">
        <v>196</v>
      </c>
      <c r="D230" s="38"/>
      <c r="E230" s="38"/>
      <c r="F230" s="35">
        <v>0.008</v>
      </c>
      <c r="G230" s="32">
        <v>0.008</v>
      </c>
      <c r="H230" s="146">
        <f t="shared" si="20"/>
        <v>0</v>
      </c>
      <c r="I230" s="67"/>
      <c r="J230" s="67"/>
      <c r="K230" s="28"/>
      <c r="L230" s="28"/>
      <c r="M230" s="28"/>
      <c r="N230" s="28"/>
      <c r="O230" s="28"/>
    </row>
    <row r="231" hidden="1" spans="1:15">
      <c r="A231" s="23"/>
      <c r="B231" s="8"/>
      <c r="C231" s="31" t="s">
        <v>141</v>
      </c>
      <c r="D231" s="38"/>
      <c r="E231" s="38"/>
      <c r="F231" s="35">
        <v>0.001</v>
      </c>
      <c r="G231" s="32">
        <v>0.001</v>
      </c>
      <c r="H231" s="146">
        <f t="shared" si="20"/>
        <v>0</v>
      </c>
      <c r="I231" s="67"/>
      <c r="J231" s="67"/>
      <c r="K231" s="28"/>
      <c r="L231" s="28"/>
      <c r="M231" s="28"/>
      <c r="N231" s="28"/>
      <c r="O231" s="28"/>
    </row>
    <row r="232" spans="1:15">
      <c r="A232" s="30" t="s">
        <v>123</v>
      </c>
      <c r="B232" s="30"/>
      <c r="C232" s="164" t="s">
        <v>322</v>
      </c>
      <c r="D232" s="43">
        <v>200</v>
      </c>
      <c r="E232" s="25">
        <f>E229</f>
        <v>0</v>
      </c>
      <c r="F232" s="38">
        <v>200</v>
      </c>
      <c r="G232" s="25"/>
      <c r="H232" s="106">
        <f t="shared" ref="H232" si="21">F232*$D$4/1000</f>
        <v>0</v>
      </c>
      <c r="I232" s="25"/>
      <c r="J232" s="25">
        <v>200</v>
      </c>
      <c r="K232" s="25">
        <v>0.14</v>
      </c>
      <c r="L232" s="25">
        <v>0.06</v>
      </c>
      <c r="M232" s="25">
        <v>21.78</v>
      </c>
      <c r="N232" s="25">
        <v>69.44</v>
      </c>
      <c r="O232" s="25">
        <v>40</v>
      </c>
    </row>
    <row r="233" hidden="1" spans="1:15">
      <c r="A233" s="30" t="s">
        <v>55</v>
      </c>
      <c r="B233" s="30"/>
      <c r="C233" s="31" t="s">
        <v>82</v>
      </c>
      <c r="D233" s="35"/>
      <c r="E233" s="38"/>
      <c r="F233" s="35">
        <v>25</v>
      </c>
      <c r="G233" s="38">
        <v>25</v>
      </c>
      <c r="H233" s="39">
        <f t="shared" ref="H233:H235" si="22">F233*$E$48/1000</f>
        <v>0</v>
      </c>
      <c r="I233" s="68"/>
      <c r="J233" s="68"/>
      <c r="K233" s="25"/>
      <c r="L233" s="25"/>
      <c r="M233" s="25"/>
      <c r="N233" s="25"/>
      <c r="O233" s="25"/>
    </row>
    <row r="234" hidden="1" spans="1:15">
      <c r="A234" s="30" t="s">
        <v>30</v>
      </c>
      <c r="B234" s="30"/>
      <c r="C234" s="31" t="s">
        <v>33</v>
      </c>
      <c r="D234" s="35"/>
      <c r="E234" s="38"/>
      <c r="F234" s="35">
        <v>12</v>
      </c>
      <c r="G234" s="38">
        <v>12</v>
      </c>
      <c r="H234" s="39">
        <f t="shared" si="22"/>
        <v>0</v>
      </c>
      <c r="I234" s="68">
        <f>D232*E232/1000</f>
        <v>0</v>
      </c>
      <c r="J234" s="68"/>
      <c r="K234" s="25"/>
      <c r="L234" s="25"/>
      <c r="M234" s="25"/>
      <c r="N234" s="25"/>
      <c r="O234" s="25"/>
    </row>
    <row r="235" hidden="1" spans="1:15">
      <c r="A235" s="30"/>
      <c r="B235" s="30"/>
      <c r="C235" s="31" t="s">
        <v>25</v>
      </c>
      <c r="D235" s="35"/>
      <c r="E235" s="38"/>
      <c r="F235" s="35">
        <v>200</v>
      </c>
      <c r="G235" s="38">
        <v>200</v>
      </c>
      <c r="H235" s="39">
        <f t="shared" si="22"/>
        <v>0</v>
      </c>
      <c r="I235" s="68" t="s">
        <v>32</v>
      </c>
      <c r="J235" s="68"/>
      <c r="K235" s="25"/>
      <c r="L235" s="25"/>
      <c r="M235" s="25"/>
      <c r="N235" s="25"/>
      <c r="O235" s="25"/>
    </row>
    <row r="236" spans="1:15">
      <c r="A236" s="30" t="s">
        <v>42</v>
      </c>
      <c r="B236" s="30"/>
      <c r="C236" s="24" t="s">
        <v>84</v>
      </c>
      <c r="D236" s="43">
        <v>40</v>
      </c>
      <c r="E236" s="25"/>
      <c r="F236" s="43">
        <v>50</v>
      </c>
      <c r="G236" s="25">
        <v>50</v>
      </c>
      <c r="H236" s="39" t="e">
        <f t="shared" ref="H236:H237" si="23">F236*$E$5/1000</f>
        <v>#REF!</v>
      </c>
      <c r="I236" s="68"/>
      <c r="J236" s="68">
        <v>60</v>
      </c>
      <c r="K236" s="25">
        <v>2.8</v>
      </c>
      <c r="L236" s="25">
        <v>0.51</v>
      </c>
      <c r="M236" s="25">
        <v>0.75</v>
      </c>
      <c r="N236" s="25">
        <v>90</v>
      </c>
      <c r="O236" s="25">
        <v>0</v>
      </c>
    </row>
    <row r="237" spans="1:15">
      <c r="A237" s="30" t="s">
        <v>42</v>
      </c>
      <c r="B237" s="30"/>
      <c r="C237" s="24" t="s">
        <v>37</v>
      </c>
      <c r="D237" s="47">
        <v>20</v>
      </c>
      <c r="E237" s="25"/>
      <c r="F237" s="43">
        <v>50</v>
      </c>
      <c r="G237" s="25">
        <v>50</v>
      </c>
      <c r="H237" s="39" t="e">
        <f t="shared" si="23"/>
        <v>#REF!</v>
      </c>
      <c r="I237" s="76"/>
      <c r="J237" s="68">
        <v>30</v>
      </c>
      <c r="K237" s="69">
        <v>4.1</v>
      </c>
      <c r="L237" s="69">
        <v>0.7</v>
      </c>
      <c r="M237" s="69">
        <v>0.65</v>
      </c>
      <c r="N237" s="69">
        <v>97.5</v>
      </c>
      <c r="O237" s="69">
        <v>0</v>
      </c>
    </row>
    <row r="238" spans="1:15">
      <c r="A238" s="23"/>
      <c r="B238" s="165"/>
      <c r="C238" s="41" t="s">
        <v>47</v>
      </c>
      <c r="D238" s="43"/>
      <c r="E238" s="28"/>
      <c r="F238" s="36"/>
      <c r="G238" s="32"/>
      <c r="H238" s="34"/>
      <c r="I238" s="67"/>
      <c r="J238" s="67"/>
      <c r="K238" s="64">
        <f>K201+K207+K215+K232+K236+K237</f>
        <v>43.69</v>
      </c>
      <c r="L238" s="64">
        <f t="shared" ref="L238:O238" si="24">L201+L207+L215+L232+L236+L237</f>
        <v>16.89</v>
      </c>
      <c r="M238" s="64">
        <f t="shared" si="24"/>
        <v>53.29</v>
      </c>
      <c r="N238" s="64">
        <f t="shared" si="24"/>
        <v>672.59</v>
      </c>
      <c r="O238" s="64">
        <f t="shared" si="24"/>
        <v>57.91</v>
      </c>
    </row>
    <row r="239" hidden="1" spans="1:15">
      <c r="A239" s="23"/>
      <c r="B239" s="8"/>
      <c r="C239" s="166" t="s">
        <v>167</v>
      </c>
      <c r="D239" s="25">
        <v>3.75</v>
      </c>
      <c r="E239" s="28" t="e">
        <f>#REF!</f>
        <v>#REF!</v>
      </c>
      <c r="F239" s="27"/>
      <c r="G239" s="28"/>
      <c r="H239" s="29" t="e">
        <f>D239*E239/1000</f>
        <v>#REF!</v>
      </c>
      <c r="I239" s="64"/>
      <c r="J239" s="64"/>
      <c r="K239" s="64"/>
      <c r="L239" s="64"/>
      <c r="M239" s="64"/>
      <c r="N239" s="59"/>
      <c r="O239" s="59"/>
    </row>
    <row r="240" spans="1:15">
      <c r="A240" s="23"/>
      <c r="B240" s="52" t="s">
        <v>85</v>
      </c>
      <c r="C240" s="167"/>
      <c r="D240" s="25"/>
      <c r="E240" s="28"/>
      <c r="F240" s="27"/>
      <c r="G240" s="28"/>
      <c r="H240" s="29"/>
      <c r="I240" s="64"/>
      <c r="J240" s="64"/>
      <c r="K240" s="64"/>
      <c r="L240" s="64"/>
      <c r="M240" s="64"/>
      <c r="N240" s="59"/>
      <c r="O240" s="59"/>
    </row>
    <row r="241" spans="1:15">
      <c r="A241" s="23"/>
      <c r="B241" s="8"/>
      <c r="C241" s="168" t="s">
        <v>390</v>
      </c>
      <c r="D241" s="47">
        <v>200</v>
      </c>
      <c r="E241" s="25"/>
      <c r="F241" s="43"/>
      <c r="G241" s="25"/>
      <c r="H241" s="39"/>
      <c r="I241" s="76"/>
      <c r="J241" s="76">
        <v>200</v>
      </c>
      <c r="K241" s="25">
        <v>0.14</v>
      </c>
      <c r="L241" s="25">
        <v>0.06</v>
      </c>
      <c r="M241" s="25">
        <v>21.78</v>
      </c>
      <c r="N241" s="25">
        <v>69.44</v>
      </c>
      <c r="O241" s="25">
        <v>40</v>
      </c>
    </row>
    <row r="242" spans="1:15">
      <c r="A242" s="23"/>
      <c r="B242" s="8"/>
      <c r="C242" s="24" t="s">
        <v>382</v>
      </c>
      <c r="D242" s="47">
        <v>75</v>
      </c>
      <c r="E242" s="25"/>
      <c r="F242" s="43"/>
      <c r="G242" s="25"/>
      <c r="H242" s="39"/>
      <c r="I242" s="76"/>
      <c r="J242" s="76">
        <v>75</v>
      </c>
      <c r="K242" s="120">
        <v>4.26</v>
      </c>
      <c r="L242" s="121">
        <v>2.39</v>
      </c>
      <c r="M242" s="121">
        <v>29.48</v>
      </c>
      <c r="N242" s="121">
        <v>140</v>
      </c>
      <c r="O242" s="121">
        <v>0.16</v>
      </c>
    </row>
    <row r="243" spans="1:15">
      <c r="A243" s="23"/>
      <c r="B243" s="8"/>
      <c r="C243" s="167"/>
      <c r="D243" s="25"/>
      <c r="E243" s="28"/>
      <c r="F243" s="27"/>
      <c r="G243" s="28"/>
      <c r="H243" s="29"/>
      <c r="I243" s="64"/>
      <c r="J243" s="64"/>
      <c r="K243" s="64"/>
      <c r="L243" s="64"/>
      <c r="M243" s="64"/>
      <c r="N243" s="59"/>
      <c r="O243" s="59"/>
    </row>
    <row r="244" spans="1:15">
      <c r="A244" s="23"/>
      <c r="B244" s="8"/>
      <c r="C244" s="48" t="s">
        <v>200</v>
      </c>
      <c r="D244" s="86"/>
      <c r="E244" s="8"/>
      <c r="F244" s="11"/>
      <c r="G244" s="11"/>
      <c r="H244" s="12"/>
      <c r="I244" s="58"/>
      <c r="J244" s="58"/>
      <c r="K244" s="64">
        <f>K199+K238</f>
        <v>60.219</v>
      </c>
      <c r="L244" s="64">
        <f>L199+L238</f>
        <v>33.585</v>
      </c>
      <c r="M244" s="64">
        <f>M199+M238</f>
        <v>115.54</v>
      </c>
      <c r="N244" s="64">
        <f>N199+N238</f>
        <v>1142.59</v>
      </c>
      <c r="O244" s="64">
        <f>O199+O238</f>
        <v>82.18</v>
      </c>
    </row>
    <row r="245" spans="1:15">
      <c r="A245" s="23"/>
      <c r="B245" s="8"/>
      <c r="C245" s="9"/>
      <c r="D245" s="10" t="s">
        <v>201</v>
      </c>
      <c r="F245" s="11"/>
      <c r="G245" s="8"/>
      <c r="H245" s="12"/>
      <c r="I245" s="58"/>
      <c r="J245" s="58"/>
      <c r="K245" s="8"/>
      <c r="L245" s="8"/>
      <c r="M245" s="8"/>
      <c r="N245" s="8"/>
      <c r="O245" s="8"/>
    </row>
    <row r="246" ht="30" spans="1:15">
      <c r="A246" s="13" t="s">
        <v>2</v>
      </c>
      <c r="B246" s="14" t="s">
        <v>3</v>
      </c>
      <c r="C246" s="15" t="s">
        <v>4</v>
      </c>
      <c r="D246" s="16" t="s">
        <v>17</v>
      </c>
      <c r="E246" s="15" t="s">
        <v>6</v>
      </c>
      <c r="F246" s="15" t="s">
        <v>7</v>
      </c>
      <c r="G246" s="15" t="s">
        <v>8</v>
      </c>
      <c r="H246" s="17" t="s">
        <v>74</v>
      </c>
      <c r="I246" s="15"/>
      <c r="J246" s="15"/>
      <c r="K246" s="15" t="s">
        <v>11</v>
      </c>
      <c r="L246" s="15" t="s">
        <v>12</v>
      </c>
      <c r="M246" s="15" t="s">
        <v>13</v>
      </c>
      <c r="N246" s="59" t="s">
        <v>14</v>
      </c>
      <c r="O246" s="122" t="s">
        <v>15</v>
      </c>
    </row>
    <row r="247" spans="1:15">
      <c r="A247" s="23"/>
      <c r="B247" s="114" t="s">
        <v>16</v>
      </c>
      <c r="C247" s="129"/>
      <c r="D247" s="116"/>
      <c r="E247" s="15"/>
      <c r="F247" s="15"/>
      <c r="G247" s="15"/>
      <c r="H247" s="17"/>
      <c r="I247" s="15"/>
      <c r="J247" s="15"/>
      <c r="K247" s="15"/>
      <c r="L247" s="15"/>
      <c r="M247" s="15"/>
      <c r="N247" s="59"/>
      <c r="O247" s="122"/>
    </row>
    <row r="248" spans="1:15">
      <c r="A248" s="30" t="s">
        <v>18</v>
      </c>
      <c r="B248" s="8"/>
      <c r="C248" s="24" t="s">
        <v>202</v>
      </c>
      <c r="D248" s="25">
        <v>200</v>
      </c>
      <c r="E248" s="26" t="e">
        <f>#REF!</f>
        <v>#REF!</v>
      </c>
      <c r="F248" s="27"/>
      <c r="G248" s="28"/>
      <c r="H248" s="29"/>
      <c r="I248" s="64"/>
      <c r="J248" s="64">
        <v>200</v>
      </c>
      <c r="K248" s="25">
        <v>4.3</v>
      </c>
      <c r="L248" s="25">
        <v>6</v>
      </c>
      <c r="M248" s="25">
        <v>27.7</v>
      </c>
      <c r="N248" s="25">
        <v>186</v>
      </c>
      <c r="O248" s="25">
        <v>1.2</v>
      </c>
    </row>
    <row r="249" hidden="1" spans="2:15">
      <c r="B249" s="30"/>
      <c r="C249" s="31" t="s">
        <v>203</v>
      </c>
      <c r="D249" s="25"/>
      <c r="E249" s="32"/>
      <c r="F249" s="33">
        <v>50</v>
      </c>
      <c r="G249" s="33">
        <v>50</v>
      </c>
      <c r="H249" s="34" t="e">
        <f>F249*$E$5/1000</f>
        <v>#REF!</v>
      </c>
      <c r="I249" s="67"/>
      <c r="J249" s="67"/>
      <c r="K249" s="28"/>
      <c r="L249" s="28"/>
      <c r="M249" s="28"/>
      <c r="N249" s="28"/>
      <c r="O249" s="28"/>
    </row>
    <row r="250" hidden="1" spans="1:15">
      <c r="A250" s="30" t="s">
        <v>21</v>
      </c>
      <c r="B250" s="30"/>
      <c r="C250" s="31" t="s">
        <v>22</v>
      </c>
      <c r="D250" s="25"/>
      <c r="E250" s="32"/>
      <c r="F250" s="33">
        <v>100</v>
      </c>
      <c r="G250" s="33">
        <v>100</v>
      </c>
      <c r="H250" s="34" t="e">
        <f>F250*$E$5/1000</f>
        <v>#REF!</v>
      </c>
      <c r="I250" s="67"/>
      <c r="J250" s="67"/>
      <c r="K250" s="28"/>
      <c r="L250" s="28"/>
      <c r="M250" s="28"/>
      <c r="N250" s="28"/>
      <c r="O250" s="28"/>
    </row>
    <row r="251" hidden="1" spans="1:15">
      <c r="A251" s="23"/>
      <c r="B251" s="8"/>
      <c r="C251" s="31" t="s">
        <v>23</v>
      </c>
      <c r="D251" s="25"/>
      <c r="E251" s="32"/>
      <c r="F251" s="33">
        <v>6</v>
      </c>
      <c r="G251" s="33">
        <v>6</v>
      </c>
      <c r="H251" s="34" t="e">
        <f>F251*$E$5/1000</f>
        <v>#REF!</v>
      </c>
      <c r="I251" s="67"/>
      <c r="J251" s="67"/>
      <c r="K251" s="28"/>
      <c r="L251" s="28"/>
      <c r="M251" s="28"/>
      <c r="N251" s="28"/>
      <c r="O251" s="28"/>
    </row>
    <row r="252" hidden="1" spans="1:15">
      <c r="A252" s="23"/>
      <c r="B252" s="8"/>
      <c r="C252" s="31" t="s">
        <v>24</v>
      </c>
      <c r="D252" s="25"/>
      <c r="E252" s="32"/>
      <c r="F252" s="33">
        <v>6</v>
      </c>
      <c r="G252" s="33">
        <v>6</v>
      </c>
      <c r="H252" s="34" t="e">
        <f>F252*$E$5/1000</f>
        <v>#REF!</v>
      </c>
      <c r="I252" s="67" t="e">
        <f>D248*E248/1000</f>
        <v>#REF!</v>
      </c>
      <c r="J252" s="67"/>
      <c r="K252" s="28"/>
      <c r="L252" s="28"/>
      <c r="M252" s="28"/>
      <c r="N252" s="28"/>
      <c r="O252" s="28"/>
    </row>
    <row r="253" hidden="1" spans="1:15">
      <c r="A253" s="23"/>
      <c r="B253" s="8"/>
      <c r="C253" s="31" t="s">
        <v>25</v>
      </c>
      <c r="D253" s="35"/>
      <c r="E253" s="32"/>
      <c r="F253" s="36">
        <v>64</v>
      </c>
      <c r="G253" s="36">
        <v>64</v>
      </c>
      <c r="H253" s="34" t="e">
        <f>F253*$E$5/1000</f>
        <v>#REF!</v>
      </c>
      <c r="I253" s="67"/>
      <c r="J253" s="67"/>
      <c r="K253" s="28"/>
      <c r="L253" s="28"/>
      <c r="M253" s="28"/>
      <c r="N253" s="28"/>
      <c r="O253" s="28"/>
    </row>
    <row r="254" spans="1:15">
      <c r="A254" s="30" t="s">
        <v>145</v>
      </c>
      <c r="B254" s="8"/>
      <c r="C254" s="24" t="s">
        <v>146</v>
      </c>
      <c r="D254" s="25">
        <v>200</v>
      </c>
      <c r="E254" s="28" t="e">
        <f>E248</f>
        <v>#REF!</v>
      </c>
      <c r="F254" s="28"/>
      <c r="G254" s="28"/>
      <c r="H254" s="34">
        <f>F254*$E$9/1000</f>
        <v>0</v>
      </c>
      <c r="I254" s="67"/>
      <c r="J254" s="67">
        <v>200</v>
      </c>
      <c r="K254" s="28">
        <v>2.8</v>
      </c>
      <c r="L254" s="28">
        <v>3.2</v>
      </c>
      <c r="M254" s="28">
        <v>14.8</v>
      </c>
      <c r="N254" s="28">
        <v>100</v>
      </c>
      <c r="O254" s="28">
        <v>0.72</v>
      </c>
    </row>
    <row r="255" hidden="1" spans="2:15">
      <c r="B255" s="30"/>
      <c r="C255" s="31" t="s">
        <v>29</v>
      </c>
      <c r="D255" s="35"/>
      <c r="E255" s="32"/>
      <c r="F255" s="32">
        <v>8</v>
      </c>
      <c r="G255" s="32">
        <v>8</v>
      </c>
      <c r="H255" s="34">
        <f t="shared" ref="H255:H258" si="25">F255*$E$14/1000</f>
        <v>0</v>
      </c>
      <c r="I255" s="67"/>
      <c r="J255" s="67"/>
      <c r="K255" s="28"/>
      <c r="L255" s="28"/>
      <c r="M255" s="28"/>
      <c r="N255" s="28"/>
      <c r="O255" s="28"/>
    </row>
    <row r="256" hidden="1" spans="1:15">
      <c r="A256" s="30" t="s">
        <v>28</v>
      </c>
      <c r="B256" s="30"/>
      <c r="C256" s="31" t="s">
        <v>31</v>
      </c>
      <c r="D256" s="35"/>
      <c r="E256" s="32"/>
      <c r="F256" s="32">
        <v>100</v>
      </c>
      <c r="G256" s="32">
        <v>100</v>
      </c>
      <c r="H256" s="34">
        <f t="shared" si="25"/>
        <v>0</v>
      </c>
      <c r="I256" s="67" t="e">
        <f>D254*E254/1000</f>
        <v>#REF!</v>
      </c>
      <c r="J256" s="67"/>
      <c r="K256" s="28"/>
      <c r="L256" s="28"/>
      <c r="M256" s="28"/>
      <c r="N256" s="28"/>
      <c r="O256" s="28"/>
    </row>
    <row r="257" hidden="1" spans="1:15">
      <c r="A257" s="30" t="s">
        <v>30</v>
      </c>
      <c r="B257" s="30"/>
      <c r="C257" s="31" t="s">
        <v>25</v>
      </c>
      <c r="D257" s="35"/>
      <c r="E257" s="32"/>
      <c r="F257" s="32">
        <v>115</v>
      </c>
      <c r="G257" s="32">
        <v>115</v>
      </c>
      <c r="H257" s="34">
        <f t="shared" si="25"/>
        <v>0</v>
      </c>
      <c r="I257" s="67" t="s">
        <v>32</v>
      </c>
      <c r="J257" s="67"/>
      <c r="K257" s="28"/>
      <c r="L257" s="28"/>
      <c r="M257" s="28"/>
      <c r="N257" s="28"/>
      <c r="O257" s="28"/>
    </row>
    <row r="258" hidden="1" spans="1:15">
      <c r="A258" s="23"/>
      <c r="B258" s="8"/>
      <c r="C258" s="31" t="s">
        <v>33</v>
      </c>
      <c r="D258" s="35"/>
      <c r="E258" s="32"/>
      <c r="F258" s="32">
        <v>10</v>
      </c>
      <c r="G258" s="32">
        <v>10</v>
      </c>
      <c r="H258" s="34">
        <f t="shared" si="25"/>
        <v>0</v>
      </c>
      <c r="I258" s="67"/>
      <c r="J258" s="67"/>
      <c r="K258" s="28"/>
      <c r="L258" s="28"/>
      <c r="M258" s="28"/>
      <c r="N258" s="28"/>
      <c r="O258" s="28"/>
    </row>
    <row r="259" spans="1:15">
      <c r="A259" s="30" t="s">
        <v>38</v>
      </c>
      <c r="B259" s="30"/>
      <c r="C259" s="40" t="s">
        <v>98</v>
      </c>
      <c r="D259" s="35">
        <v>40</v>
      </c>
      <c r="E259" s="38"/>
      <c r="F259" s="35">
        <v>40</v>
      </c>
      <c r="G259" s="38">
        <v>40</v>
      </c>
      <c r="H259" s="39" t="e">
        <f t="shared" ref="H259" si="26">F259*$E$5/1000</f>
        <v>#REF!</v>
      </c>
      <c r="I259" s="68"/>
      <c r="J259" s="68">
        <v>40</v>
      </c>
      <c r="K259" s="69">
        <v>5.08</v>
      </c>
      <c r="L259" s="69">
        <v>4.6</v>
      </c>
      <c r="M259" s="69">
        <v>0.28</v>
      </c>
      <c r="N259" s="69">
        <v>62.8</v>
      </c>
      <c r="O259" s="70">
        <v>0.27</v>
      </c>
    </row>
    <row r="260" hidden="1" spans="1:15">
      <c r="A260" s="30" t="s">
        <v>36</v>
      </c>
      <c r="B260" s="30"/>
      <c r="C260" s="31" t="s">
        <v>24</v>
      </c>
      <c r="D260" s="35"/>
      <c r="E260" s="38"/>
      <c r="F260" s="35">
        <v>20</v>
      </c>
      <c r="G260" s="38">
        <v>20</v>
      </c>
      <c r="H260" s="39" t="e">
        <f>F260*#REF!/1000</f>
        <v>#REF!</v>
      </c>
      <c r="I260" s="68"/>
      <c r="J260" s="68"/>
      <c r="K260" s="69"/>
      <c r="L260" s="69"/>
      <c r="M260" s="69"/>
      <c r="N260" s="69"/>
      <c r="O260" s="69"/>
    </row>
    <row r="261" spans="1:15">
      <c r="A261" s="30" t="s">
        <v>42</v>
      </c>
      <c r="B261" s="30"/>
      <c r="C261" s="40" t="s">
        <v>37</v>
      </c>
      <c r="D261" s="35">
        <v>25</v>
      </c>
      <c r="E261" s="38"/>
      <c r="F261" s="35">
        <v>20</v>
      </c>
      <c r="G261" s="38">
        <v>20</v>
      </c>
      <c r="H261" s="39" t="e">
        <f>F261*#REF!/1000</f>
        <v>#REF!</v>
      </c>
      <c r="I261" s="68"/>
      <c r="J261" s="68">
        <v>40</v>
      </c>
      <c r="K261" s="69">
        <v>2</v>
      </c>
      <c r="L261" s="69">
        <v>0.35</v>
      </c>
      <c r="M261" s="69">
        <v>0.33</v>
      </c>
      <c r="N261" s="69">
        <v>48.75</v>
      </c>
      <c r="O261" s="69"/>
    </row>
    <row r="262" spans="1:15">
      <c r="A262" s="30" t="s">
        <v>42</v>
      </c>
      <c r="B262" s="37"/>
      <c r="C262" s="40" t="s">
        <v>84</v>
      </c>
      <c r="D262" s="35">
        <v>20</v>
      </c>
      <c r="E262" s="38"/>
      <c r="F262" s="35">
        <v>20</v>
      </c>
      <c r="G262" s="38"/>
      <c r="H262" s="39" t="e">
        <f>F262*$E$5/1000</f>
        <v>#REF!</v>
      </c>
      <c r="I262" s="68"/>
      <c r="J262" s="68">
        <v>20</v>
      </c>
      <c r="K262" s="69">
        <v>1.079</v>
      </c>
      <c r="L262" s="69">
        <v>0.195</v>
      </c>
      <c r="M262" s="69">
        <v>6.25</v>
      </c>
      <c r="N262" s="69">
        <v>36</v>
      </c>
      <c r="O262" s="69">
        <v>0</v>
      </c>
    </row>
    <row r="263" spans="1:15">
      <c r="A263" s="30" t="s">
        <v>43</v>
      </c>
      <c r="B263" s="37"/>
      <c r="C263" s="40" t="s">
        <v>376</v>
      </c>
      <c r="D263" s="35" t="s">
        <v>46</v>
      </c>
      <c r="E263" s="35" t="s">
        <v>46</v>
      </c>
      <c r="F263" s="35" t="s">
        <v>46</v>
      </c>
      <c r="G263" s="35" t="s">
        <v>46</v>
      </c>
      <c r="H263" s="35" t="s">
        <v>46</v>
      </c>
      <c r="I263" s="35" t="s">
        <v>46</v>
      </c>
      <c r="J263" s="35" t="s">
        <v>46</v>
      </c>
      <c r="K263" s="69">
        <v>0.4</v>
      </c>
      <c r="L263" s="69">
        <v>0.3</v>
      </c>
      <c r="M263" s="69">
        <v>10.3</v>
      </c>
      <c r="N263" s="69">
        <v>46</v>
      </c>
      <c r="O263" s="69">
        <v>22</v>
      </c>
    </row>
    <row r="264" spans="1:15">
      <c r="A264" s="23"/>
      <c r="B264" s="8"/>
      <c r="C264" s="41" t="s">
        <v>47</v>
      </c>
      <c r="D264" s="35"/>
      <c r="E264" s="32"/>
      <c r="F264" s="36"/>
      <c r="G264" s="32"/>
      <c r="H264" s="34"/>
      <c r="I264" s="67"/>
      <c r="J264" s="67"/>
      <c r="K264" s="64">
        <f>K248+K254+K259+K261+K262+K263</f>
        <v>15.659</v>
      </c>
      <c r="L264" s="64">
        <f t="shared" ref="L264:O264" si="27">L248+L254+L259+L261+L262+L263</f>
        <v>14.645</v>
      </c>
      <c r="M264" s="64">
        <f t="shared" si="27"/>
        <v>59.66</v>
      </c>
      <c r="N264" s="64">
        <f t="shared" si="27"/>
        <v>479.55</v>
      </c>
      <c r="O264" s="64">
        <f t="shared" si="27"/>
        <v>24.19</v>
      </c>
    </row>
    <row r="265" spans="1:15">
      <c r="A265" s="23"/>
      <c r="B265" s="115" t="s">
        <v>48</v>
      </c>
      <c r="C265" s="41"/>
      <c r="D265" s="35"/>
      <c r="E265" s="32"/>
      <c r="F265" s="36"/>
      <c r="G265" s="32"/>
      <c r="H265" s="34"/>
      <c r="I265" s="67"/>
      <c r="J265" s="67"/>
      <c r="K265" s="64"/>
      <c r="L265" s="64"/>
      <c r="M265" s="64"/>
      <c r="N265" s="64"/>
      <c r="O265" s="64"/>
    </row>
    <row r="266" spans="1:15">
      <c r="A266" s="30" t="s">
        <v>49</v>
      </c>
      <c r="B266" s="30"/>
      <c r="C266" s="24" t="s">
        <v>391</v>
      </c>
      <c r="D266" s="43" t="s">
        <v>41</v>
      </c>
      <c r="E266" s="38"/>
      <c r="F266" s="35"/>
      <c r="G266" s="38"/>
      <c r="H266" s="39" t="e">
        <f t="shared" ref="H266" si="28">F266*$E$5/1000</f>
        <v>#REF!</v>
      </c>
      <c r="I266" s="68"/>
      <c r="J266" s="68" t="s">
        <v>378</v>
      </c>
      <c r="K266" s="25">
        <v>0.48</v>
      </c>
      <c r="L266" s="25">
        <v>0.12</v>
      </c>
      <c r="M266" s="25">
        <v>1.56</v>
      </c>
      <c r="N266" s="25">
        <v>8.4</v>
      </c>
      <c r="O266" s="65">
        <v>2.94</v>
      </c>
    </row>
    <row r="267" hidden="1" spans="2:15">
      <c r="B267" s="147"/>
      <c r="C267" s="31" t="s">
        <v>206</v>
      </c>
      <c r="D267" s="177"/>
      <c r="E267" s="121"/>
      <c r="F267" s="32">
        <v>38.4</v>
      </c>
      <c r="G267" s="32">
        <v>27.6</v>
      </c>
      <c r="H267" s="34">
        <f>F267*$E$34/1000</f>
        <v>0</v>
      </c>
      <c r="I267" s="67" t="e">
        <f>E266*D266/1000</f>
        <v>#VALUE!</v>
      </c>
      <c r="J267" s="67"/>
      <c r="K267" s="28"/>
      <c r="L267" s="28"/>
      <c r="M267" s="28"/>
      <c r="N267" s="28"/>
      <c r="O267" s="28"/>
    </row>
    <row r="268" hidden="1" spans="1:15">
      <c r="A268" s="152" t="s">
        <v>207</v>
      </c>
      <c r="B268" s="147"/>
      <c r="C268" s="31" t="s">
        <v>52</v>
      </c>
      <c r="D268" s="177"/>
      <c r="E268" s="121"/>
      <c r="F268" s="32">
        <v>33.78</v>
      </c>
      <c r="G268" s="32">
        <v>27</v>
      </c>
      <c r="H268" s="34">
        <f t="shared" ref="H268:H270" si="29">F268*$E$34/1000</f>
        <v>0</v>
      </c>
      <c r="I268" s="67" t="s">
        <v>74</v>
      </c>
      <c r="J268" s="67"/>
      <c r="K268" s="28"/>
      <c r="L268" s="28"/>
      <c r="M268" s="28"/>
      <c r="N268" s="28"/>
      <c r="O268" s="28"/>
    </row>
    <row r="269" hidden="1" spans="1:15">
      <c r="A269" s="152" t="s">
        <v>30</v>
      </c>
      <c r="B269" s="147"/>
      <c r="C269" s="31" t="s">
        <v>208</v>
      </c>
      <c r="D269" s="177"/>
      <c r="E269" s="121"/>
      <c r="F269" s="33">
        <v>6</v>
      </c>
      <c r="G269" s="33">
        <v>6</v>
      </c>
      <c r="H269" s="34">
        <f t="shared" si="29"/>
        <v>0</v>
      </c>
      <c r="I269" s="67"/>
      <c r="J269" s="67"/>
      <c r="K269" s="28"/>
      <c r="L269" s="28"/>
      <c r="M269" s="28"/>
      <c r="N269" s="28"/>
      <c r="O269" s="28"/>
    </row>
    <row r="270" ht="14.25" customHeight="1" spans="1:15">
      <c r="A270" s="23" t="s">
        <v>209</v>
      </c>
      <c r="B270" s="8"/>
      <c r="C270" s="24" t="s">
        <v>210</v>
      </c>
      <c r="D270" s="25">
        <v>200</v>
      </c>
      <c r="E270" s="28">
        <f>E266</f>
        <v>0</v>
      </c>
      <c r="F270" s="27"/>
      <c r="G270" s="28"/>
      <c r="H270" s="34">
        <f t="shared" si="29"/>
        <v>0</v>
      </c>
      <c r="I270" s="67"/>
      <c r="J270" s="67">
        <v>250</v>
      </c>
      <c r="K270" s="28">
        <v>1.6</v>
      </c>
      <c r="L270" s="28">
        <v>3.4</v>
      </c>
      <c r="M270" s="28">
        <v>5</v>
      </c>
      <c r="N270" s="28">
        <v>56</v>
      </c>
      <c r="O270" s="28">
        <v>19.55</v>
      </c>
    </row>
    <row r="271" hidden="1" spans="1:15">
      <c r="A271" s="23" t="s">
        <v>211</v>
      </c>
      <c r="B271" s="8"/>
      <c r="C271" s="130" t="s">
        <v>155</v>
      </c>
      <c r="D271" s="131"/>
      <c r="E271" s="32"/>
      <c r="F271" s="178">
        <v>80</v>
      </c>
      <c r="G271" s="178">
        <v>64</v>
      </c>
      <c r="H271" s="34">
        <f t="shared" ref="H271:H277" si="30">F271*$E$38/1000</f>
        <v>0</v>
      </c>
      <c r="I271" s="67"/>
      <c r="J271" s="67"/>
      <c r="K271" s="28"/>
      <c r="L271" s="28"/>
      <c r="M271" s="28"/>
      <c r="N271" s="28"/>
      <c r="O271" s="28"/>
    </row>
    <row r="272" hidden="1" spans="1:15">
      <c r="A272" s="23"/>
      <c r="B272" s="8"/>
      <c r="C272" s="31" t="s">
        <v>137</v>
      </c>
      <c r="D272" s="38"/>
      <c r="E272" s="32"/>
      <c r="F272" s="32">
        <v>10</v>
      </c>
      <c r="G272" s="32">
        <v>8</v>
      </c>
      <c r="H272" s="34">
        <f t="shared" si="30"/>
        <v>0</v>
      </c>
      <c r="I272" s="67" t="s">
        <v>32</v>
      </c>
      <c r="J272" s="67"/>
      <c r="K272" s="28"/>
      <c r="L272" s="28"/>
      <c r="M272" s="28"/>
      <c r="N272" s="28"/>
      <c r="O272" s="28"/>
    </row>
    <row r="273" hidden="1" spans="1:15">
      <c r="A273" s="23"/>
      <c r="B273" s="8"/>
      <c r="C273" s="31" t="s">
        <v>156</v>
      </c>
      <c r="D273" s="38"/>
      <c r="E273" s="32"/>
      <c r="F273" s="32">
        <v>9.6</v>
      </c>
      <c r="G273" s="32">
        <v>8</v>
      </c>
      <c r="H273" s="34">
        <f t="shared" si="30"/>
        <v>0</v>
      </c>
      <c r="I273" s="67"/>
      <c r="J273" s="67"/>
      <c r="K273" s="8"/>
      <c r="L273" s="8"/>
      <c r="M273" s="8"/>
      <c r="N273" s="8"/>
      <c r="O273" s="8"/>
    </row>
    <row r="274" hidden="1" spans="1:15">
      <c r="A274" s="23"/>
      <c r="B274" s="8"/>
      <c r="C274" s="31" t="s">
        <v>157</v>
      </c>
      <c r="D274" s="38"/>
      <c r="E274" s="32"/>
      <c r="F274" s="32">
        <v>1.2</v>
      </c>
      <c r="G274" s="32">
        <v>1.2</v>
      </c>
      <c r="H274" s="34"/>
      <c r="I274" s="67"/>
      <c r="J274" s="67"/>
      <c r="K274" s="8"/>
      <c r="L274" s="8"/>
      <c r="M274" s="8"/>
      <c r="N274" s="8"/>
      <c r="O274" s="8"/>
    </row>
    <row r="275" hidden="1" spans="1:15">
      <c r="A275" s="23"/>
      <c r="B275" s="8"/>
      <c r="C275" s="31" t="s">
        <v>119</v>
      </c>
      <c r="D275" s="38"/>
      <c r="E275" s="32"/>
      <c r="F275" s="32">
        <v>2</v>
      </c>
      <c r="G275" s="32">
        <v>2</v>
      </c>
      <c r="H275" s="34"/>
      <c r="I275" s="67"/>
      <c r="J275" s="67"/>
      <c r="K275" s="8"/>
      <c r="L275" s="8"/>
      <c r="M275" s="8"/>
      <c r="N275" s="8"/>
      <c r="O275" s="8"/>
    </row>
    <row r="276" hidden="1" spans="1:15">
      <c r="A276" s="23"/>
      <c r="B276" s="8"/>
      <c r="C276" s="31" t="s">
        <v>24</v>
      </c>
      <c r="D276" s="38"/>
      <c r="E276" s="32"/>
      <c r="F276" s="32">
        <v>4</v>
      </c>
      <c r="G276" s="32">
        <v>4</v>
      </c>
      <c r="H276" s="34">
        <f t="shared" si="30"/>
        <v>0</v>
      </c>
      <c r="I276" s="67"/>
      <c r="J276" s="67"/>
      <c r="K276" s="8"/>
      <c r="L276" s="8"/>
      <c r="M276" s="8"/>
      <c r="N276" s="8"/>
      <c r="O276" s="8"/>
    </row>
    <row r="277" hidden="1" spans="1:15">
      <c r="A277" s="23"/>
      <c r="B277" s="8"/>
      <c r="C277" s="31" t="s">
        <v>187</v>
      </c>
      <c r="D277" s="38"/>
      <c r="E277" s="32"/>
      <c r="F277" s="32">
        <v>160</v>
      </c>
      <c r="G277" s="32">
        <v>160</v>
      </c>
      <c r="H277" s="34">
        <f t="shared" si="30"/>
        <v>0</v>
      </c>
      <c r="I277" s="67"/>
      <c r="J277" s="67"/>
      <c r="K277" s="8"/>
      <c r="L277" s="8"/>
      <c r="M277" s="8"/>
      <c r="N277" s="8"/>
      <c r="O277" s="8"/>
    </row>
    <row r="278" hidden="1" spans="1:15">
      <c r="A278" s="23"/>
      <c r="B278" s="8"/>
      <c r="C278" s="31" t="s">
        <v>109</v>
      </c>
      <c r="D278" s="44"/>
      <c r="E278" s="45"/>
      <c r="F278" s="38">
        <v>21.6</v>
      </c>
      <c r="G278" s="38">
        <v>16.1</v>
      </c>
      <c r="H278" s="34"/>
      <c r="I278" s="67"/>
      <c r="J278" s="67"/>
      <c r="K278" s="8"/>
      <c r="L278" s="8"/>
      <c r="M278" s="8"/>
      <c r="N278" s="8"/>
      <c r="O278" s="8"/>
    </row>
    <row r="279" hidden="1" spans="1:15">
      <c r="A279" s="23"/>
      <c r="B279" s="8"/>
      <c r="C279" s="31" t="s">
        <v>110</v>
      </c>
      <c r="D279" s="38"/>
      <c r="E279" s="32"/>
      <c r="F279" s="32">
        <v>4</v>
      </c>
      <c r="G279" s="32">
        <v>4</v>
      </c>
      <c r="H279" s="34"/>
      <c r="I279" s="67"/>
      <c r="J279" s="67"/>
      <c r="K279" s="8"/>
      <c r="L279" s="8"/>
      <c r="M279" s="8"/>
      <c r="N279" s="8"/>
      <c r="O279" s="8"/>
    </row>
    <row r="280" spans="1:15">
      <c r="A280" s="30" t="s">
        <v>212</v>
      </c>
      <c r="B280" s="30"/>
      <c r="C280" s="24" t="s">
        <v>213</v>
      </c>
      <c r="D280" s="43" t="s">
        <v>214</v>
      </c>
      <c r="E280" s="25">
        <f>E271</f>
        <v>0</v>
      </c>
      <c r="F280" s="43"/>
      <c r="G280" s="25"/>
      <c r="H280" s="39">
        <f t="shared" ref="H280" si="31">F280*$E$27/1000</f>
        <v>0</v>
      </c>
      <c r="I280" s="68"/>
      <c r="J280" s="68" t="s">
        <v>392</v>
      </c>
      <c r="K280" s="25">
        <v>15.1</v>
      </c>
      <c r="L280" s="25">
        <v>9.8</v>
      </c>
      <c r="M280" s="25">
        <v>4.3</v>
      </c>
      <c r="N280" s="25">
        <v>166</v>
      </c>
      <c r="O280" s="25">
        <v>37.56</v>
      </c>
    </row>
    <row r="281" customHeight="1" spans="1:15">
      <c r="A281" s="23" t="s">
        <v>76</v>
      </c>
      <c r="B281" s="8"/>
      <c r="C281" s="24" t="s">
        <v>77</v>
      </c>
      <c r="D281" s="25">
        <v>150</v>
      </c>
      <c r="E281" s="28">
        <f>E279</f>
        <v>0</v>
      </c>
      <c r="F281" s="27"/>
      <c r="G281" s="28"/>
      <c r="H281" s="34" t="e">
        <f>F281*#REF!/1000</f>
        <v>#REF!</v>
      </c>
      <c r="I281" s="67"/>
      <c r="J281" s="67">
        <v>180</v>
      </c>
      <c r="K281" s="28">
        <v>6.15</v>
      </c>
      <c r="L281" s="28">
        <v>5.55</v>
      </c>
      <c r="M281" s="28">
        <v>18</v>
      </c>
      <c r="N281" s="28">
        <v>147</v>
      </c>
      <c r="O281" s="75">
        <v>20.62</v>
      </c>
    </row>
    <row r="282" hidden="1" customHeight="1" spans="1:15">
      <c r="A282" s="23" t="s">
        <v>78</v>
      </c>
      <c r="B282" s="8"/>
      <c r="C282" s="31" t="s">
        <v>57</v>
      </c>
      <c r="D282" s="25"/>
      <c r="E282" s="28"/>
      <c r="F282" s="32">
        <v>199.9</v>
      </c>
      <c r="G282" s="32">
        <v>150</v>
      </c>
      <c r="H282" s="34">
        <f>F282*$E$56/1000</f>
        <v>0</v>
      </c>
      <c r="I282" s="67"/>
      <c r="J282" s="67"/>
      <c r="K282" s="28"/>
      <c r="L282" s="28"/>
      <c r="M282" s="28"/>
      <c r="N282" s="28"/>
      <c r="O282" s="28"/>
    </row>
    <row r="283" hidden="1" customHeight="1" spans="1:15">
      <c r="A283" s="23"/>
      <c r="B283" s="8"/>
      <c r="C283" s="31" t="s">
        <v>79</v>
      </c>
      <c r="D283" s="25"/>
      <c r="E283" s="28"/>
      <c r="F283" s="32">
        <v>4.5</v>
      </c>
      <c r="G283" s="32">
        <v>4.5</v>
      </c>
      <c r="H283" s="34">
        <f>F283*$E$56/1000</f>
        <v>0</v>
      </c>
      <c r="I283" s="67">
        <f>D281*E281/1000</f>
        <v>0</v>
      </c>
      <c r="J283" s="67"/>
      <c r="K283" s="28"/>
      <c r="L283" s="28"/>
      <c r="M283" s="28"/>
      <c r="N283" s="28"/>
      <c r="O283" s="28"/>
    </row>
    <row r="284" customHeight="1" spans="1:15">
      <c r="A284" s="8" t="s">
        <v>123</v>
      </c>
      <c r="B284" s="8"/>
      <c r="C284" s="24" t="s">
        <v>125</v>
      </c>
      <c r="D284" s="25">
        <v>200</v>
      </c>
      <c r="E284" s="28">
        <f>E283</f>
        <v>0</v>
      </c>
      <c r="F284" s="27">
        <v>200</v>
      </c>
      <c r="G284" s="28"/>
      <c r="H284" s="67" t="e">
        <f>F284*#REF!/1000</f>
        <v>#REF!</v>
      </c>
      <c r="I284" s="67"/>
      <c r="J284" s="67">
        <v>200</v>
      </c>
      <c r="K284" s="28">
        <v>1.35</v>
      </c>
      <c r="L284" s="28">
        <v>0.3</v>
      </c>
      <c r="M284" s="28">
        <v>102.48</v>
      </c>
      <c r="N284" s="28">
        <v>105.34</v>
      </c>
      <c r="O284" s="28">
        <v>40</v>
      </c>
    </row>
    <row r="285" customHeight="1" spans="1:15">
      <c r="A285" s="30" t="s">
        <v>42</v>
      </c>
      <c r="B285" s="30"/>
      <c r="C285" s="24" t="s">
        <v>84</v>
      </c>
      <c r="D285" s="43">
        <v>40</v>
      </c>
      <c r="E285" s="25"/>
      <c r="F285" s="43">
        <v>50</v>
      </c>
      <c r="G285" s="25">
        <v>50</v>
      </c>
      <c r="H285" s="39" t="e">
        <f t="shared" ref="H285:H286" si="32">F285*$E$5/1000</f>
        <v>#REF!</v>
      </c>
      <c r="I285" s="68"/>
      <c r="J285" s="68">
        <v>60</v>
      </c>
      <c r="K285" s="25">
        <v>2.8</v>
      </c>
      <c r="L285" s="25">
        <v>0.51</v>
      </c>
      <c r="M285" s="25">
        <v>0.75</v>
      </c>
      <c r="N285" s="25">
        <v>90</v>
      </c>
      <c r="O285" s="25">
        <v>0</v>
      </c>
    </row>
    <row r="286" customHeight="1" spans="1:15">
      <c r="A286" s="30" t="s">
        <v>42</v>
      </c>
      <c r="B286" s="30"/>
      <c r="C286" s="24" t="s">
        <v>37</v>
      </c>
      <c r="D286" s="47">
        <v>20</v>
      </c>
      <c r="E286" s="25"/>
      <c r="F286" s="43">
        <v>50</v>
      </c>
      <c r="G286" s="25">
        <v>50</v>
      </c>
      <c r="H286" s="39" t="e">
        <f t="shared" si="32"/>
        <v>#REF!</v>
      </c>
      <c r="I286" s="76"/>
      <c r="J286" s="68">
        <v>30</v>
      </c>
      <c r="K286" s="69">
        <v>4.1</v>
      </c>
      <c r="L286" s="69">
        <v>0.7</v>
      </c>
      <c r="M286" s="69">
        <v>0.65</v>
      </c>
      <c r="N286" s="69">
        <v>97.5</v>
      </c>
      <c r="O286" s="69">
        <v>0</v>
      </c>
    </row>
    <row r="287" customHeight="1" spans="1:15">
      <c r="A287" s="8"/>
      <c r="B287" s="109" t="s">
        <v>85</v>
      </c>
      <c r="C287" s="137"/>
      <c r="D287" s="25"/>
      <c r="E287" s="28"/>
      <c r="F287" s="27"/>
      <c r="G287" s="28"/>
      <c r="H287" s="67"/>
      <c r="I287" s="64"/>
      <c r="J287" s="64"/>
      <c r="K287" s="64"/>
      <c r="L287" s="64"/>
      <c r="M287" s="64"/>
      <c r="N287" s="59"/>
      <c r="O287" s="59"/>
    </row>
    <row r="288" customHeight="1" spans="1:15">
      <c r="A288" s="8" t="s">
        <v>168</v>
      </c>
      <c r="B288" s="8"/>
      <c r="C288" s="48" t="s">
        <v>322</v>
      </c>
      <c r="D288" s="49">
        <v>200</v>
      </c>
      <c r="E288" s="50"/>
      <c r="F288" s="51"/>
      <c r="G288" s="50"/>
      <c r="H288" s="39"/>
      <c r="I288" s="78"/>
      <c r="J288" s="141">
        <v>200</v>
      </c>
      <c r="K288" s="79">
        <v>0.6</v>
      </c>
      <c r="L288" s="79">
        <v>0</v>
      </c>
      <c r="M288" s="79">
        <v>0.13</v>
      </c>
      <c r="N288" s="84">
        <v>70</v>
      </c>
      <c r="O288" s="82"/>
    </row>
    <row r="289" customHeight="1" spans="1:15">
      <c r="A289" s="30" t="s">
        <v>87</v>
      </c>
      <c r="B289" s="30"/>
      <c r="C289" s="179" t="s">
        <v>393</v>
      </c>
      <c r="D289" s="35">
        <v>20</v>
      </c>
      <c r="E289" s="38"/>
      <c r="F289" s="35">
        <v>20</v>
      </c>
      <c r="G289" s="38"/>
      <c r="H289" s="39"/>
      <c r="I289" s="68"/>
      <c r="J289" s="68">
        <v>20</v>
      </c>
      <c r="K289" s="25">
        <v>1.5</v>
      </c>
      <c r="L289" s="25">
        <v>1.9</v>
      </c>
      <c r="M289" s="25">
        <v>14.8</v>
      </c>
      <c r="N289" s="25"/>
      <c r="O289" s="25"/>
    </row>
    <row r="290" customHeight="1" spans="1:15">
      <c r="A290" s="30"/>
      <c r="B290" s="30"/>
      <c r="C290" s="24"/>
      <c r="D290" s="47"/>
      <c r="E290" s="25"/>
      <c r="F290" s="43"/>
      <c r="G290" s="25"/>
      <c r="H290" s="39"/>
      <c r="I290" s="76"/>
      <c r="J290" s="76"/>
      <c r="K290" s="69"/>
      <c r="L290" s="69"/>
      <c r="M290" s="69"/>
      <c r="N290" s="69"/>
      <c r="O290" s="69"/>
    </row>
    <row r="291" customHeight="1" spans="1:15">
      <c r="A291" s="23"/>
      <c r="B291" s="165"/>
      <c r="C291" s="41" t="s">
        <v>47</v>
      </c>
      <c r="D291" s="68"/>
      <c r="E291" s="28"/>
      <c r="F291" s="32"/>
      <c r="G291" s="32"/>
      <c r="H291" s="34">
        <f t="shared" ref="H291" si="33">F291*$E$72/1000</f>
        <v>0</v>
      </c>
      <c r="I291" s="67"/>
      <c r="J291" s="67"/>
      <c r="K291" s="64">
        <f>K266+K270+K280+K281+K284+K285+K286</f>
        <v>31.58</v>
      </c>
      <c r="L291" s="64">
        <f>L266+L270+L280+L281+L284+L285+L286</f>
        <v>20.38</v>
      </c>
      <c r="M291" s="64">
        <f>M266+M270+M280+M281+M284+M285+M286</f>
        <v>132.74</v>
      </c>
      <c r="N291" s="64">
        <f>N266+N270+N280+N281+N284+N285+N286</f>
        <v>670.24</v>
      </c>
      <c r="O291" s="64">
        <f>O266+O270+O280+O281+O284+O285+O286</f>
        <v>120.67</v>
      </c>
    </row>
    <row r="292" customHeight="1" spans="1:20">
      <c r="A292" s="23"/>
      <c r="B292" s="8"/>
      <c r="C292" s="48" t="s">
        <v>216</v>
      </c>
      <c r="D292" s="86"/>
      <c r="E292" s="8"/>
      <c r="F292" s="11"/>
      <c r="G292" s="8"/>
      <c r="H292" s="12"/>
      <c r="I292" s="58"/>
      <c r="J292" s="58"/>
      <c r="K292" s="64">
        <f>K264+K291</f>
        <v>47.239</v>
      </c>
      <c r="L292" s="64">
        <f>L264+L291</f>
        <v>35.025</v>
      </c>
      <c r="M292" s="64">
        <f>M264+M291</f>
        <v>192.4</v>
      </c>
      <c r="N292" s="64">
        <f>N264+N291</f>
        <v>1149.79</v>
      </c>
      <c r="O292" s="182">
        <f>O264+O291</f>
        <v>144.86</v>
      </c>
      <c r="P292" s="169"/>
      <c r="Q292" s="169"/>
      <c r="R292" s="169"/>
      <c r="S292" s="169"/>
      <c r="T292" s="169"/>
    </row>
    <row r="293" customHeight="1" spans="1:15">
      <c r="A293" s="23"/>
      <c r="B293" s="8"/>
      <c r="C293" s="9"/>
      <c r="D293" s="10" t="s">
        <v>217</v>
      </c>
      <c r="E293" s="8"/>
      <c r="F293" s="11"/>
      <c r="G293" s="11"/>
      <c r="H293" s="12"/>
      <c r="I293" s="58"/>
      <c r="J293" s="58"/>
      <c r="K293" s="8"/>
      <c r="L293" s="8"/>
      <c r="M293" s="8"/>
      <c r="N293" s="8"/>
      <c r="O293" s="8"/>
    </row>
    <row r="294" customHeight="1" spans="1:15">
      <c r="A294" s="180" t="s">
        <v>2</v>
      </c>
      <c r="B294" s="14" t="s">
        <v>3</v>
      </c>
      <c r="C294" s="15" t="s">
        <v>4</v>
      </c>
      <c r="D294" s="16" t="s">
        <v>17</v>
      </c>
      <c r="E294" s="15" t="s">
        <v>6</v>
      </c>
      <c r="F294" s="15" t="s">
        <v>7</v>
      </c>
      <c r="G294" s="15" t="s">
        <v>8</v>
      </c>
      <c r="H294" s="17" t="s">
        <v>9</v>
      </c>
      <c r="I294" s="15"/>
      <c r="J294" s="15"/>
      <c r="K294" s="15" t="s">
        <v>11</v>
      </c>
      <c r="L294" s="15" t="s">
        <v>12</v>
      </c>
      <c r="M294" s="15" t="s">
        <v>13</v>
      </c>
      <c r="N294" s="59" t="s">
        <v>14</v>
      </c>
      <c r="O294" s="122" t="s">
        <v>15</v>
      </c>
    </row>
    <row r="295" customHeight="1" spans="1:15">
      <c r="A295" s="23"/>
      <c r="B295" s="114" t="s">
        <v>16</v>
      </c>
      <c r="C295" s="115"/>
      <c r="D295" s="116"/>
      <c r="E295" s="15"/>
      <c r="F295" s="15"/>
      <c r="G295" s="15"/>
      <c r="H295" s="17"/>
      <c r="I295" s="15"/>
      <c r="J295" s="15"/>
      <c r="K295" s="15"/>
      <c r="L295" s="15"/>
      <c r="M295" s="15"/>
      <c r="N295" s="59"/>
      <c r="O295" s="122"/>
    </row>
    <row r="296" customHeight="1" spans="1:15">
      <c r="A296" s="30" t="s">
        <v>18</v>
      </c>
      <c r="B296" s="8"/>
      <c r="C296" s="24" t="s">
        <v>333</v>
      </c>
      <c r="D296" s="25">
        <v>200</v>
      </c>
      <c r="E296" s="26" t="e">
        <f>#REF!</f>
        <v>#REF!</v>
      </c>
      <c r="F296" s="27"/>
      <c r="G296" s="28"/>
      <c r="H296" s="29"/>
      <c r="I296" s="64"/>
      <c r="J296" s="64">
        <v>200</v>
      </c>
      <c r="K296" s="25">
        <v>4.3</v>
      </c>
      <c r="L296" s="25">
        <v>6</v>
      </c>
      <c r="M296" s="25">
        <v>27.7</v>
      </c>
      <c r="N296" s="25">
        <v>186</v>
      </c>
      <c r="O296" s="65">
        <v>0.65</v>
      </c>
    </row>
    <row r="297" hidden="1" customHeight="1" spans="2:15">
      <c r="B297" s="30"/>
      <c r="C297" s="31" t="s">
        <v>20</v>
      </c>
      <c r="D297" s="25"/>
      <c r="E297" s="32"/>
      <c r="F297" s="33">
        <v>44.4</v>
      </c>
      <c r="G297" s="33">
        <v>44.4</v>
      </c>
      <c r="H297" s="34" t="e">
        <f>F297*$E$5/1000</f>
        <v>#REF!</v>
      </c>
      <c r="I297" s="67"/>
      <c r="J297" s="67"/>
      <c r="K297" s="28"/>
      <c r="L297" s="28"/>
      <c r="M297" s="28"/>
      <c r="N297" s="28"/>
      <c r="O297" s="28"/>
    </row>
    <row r="298" hidden="1" customHeight="1" spans="1:15">
      <c r="A298" s="30" t="s">
        <v>21</v>
      </c>
      <c r="B298" s="30"/>
      <c r="C298" s="31" t="s">
        <v>22</v>
      </c>
      <c r="D298" s="25"/>
      <c r="E298" s="32"/>
      <c r="F298" s="33">
        <v>98.4</v>
      </c>
      <c r="G298" s="33">
        <v>98.4</v>
      </c>
      <c r="H298" s="34" t="e">
        <f>F298*$E$5/1000</f>
        <v>#REF!</v>
      </c>
      <c r="I298" s="67"/>
      <c r="J298" s="67"/>
      <c r="K298" s="28"/>
      <c r="L298" s="28"/>
      <c r="M298" s="28"/>
      <c r="N298" s="28"/>
      <c r="O298" s="28"/>
    </row>
    <row r="299" hidden="1" customHeight="1" spans="1:15">
      <c r="A299" s="23"/>
      <c r="B299" s="8"/>
      <c r="C299" s="31" t="s">
        <v>23</v>
      </c>
      <c r="D299" s="25"/>
      <c r="E299" s="32"/>
      <c r="F299" s="33">
        <v>6</v>
      </c>
      <c r="G299" s="33">
        <v>6</v>
      </c>
      <c r="H299" s="34" t="e">
        <f>F299*$E$5/1000</f>
        <v>#REF!</v>
      </c>
      <c r="I299" s="67"/>
      <c r="J299" s="67"/>
      <c r="K299" s="28"/>
      <c r="L299" s="28"/>
      <c r="M299" s="28"/>
      <c r="N299" s="28"/>
      <c r="O299" s="28"/>
    </row>
    <row r="300" hidden="1" customHeight="1" spans="1:15">
      <c r="A300" s="23"/>
      <c r="B300" s="8"/>
      <c r="C300" s="31" t="s">
        <v>24</v>
      </c>
      <c r="D300" s="25"/>
      <c r="E300" s="32"/>
      <c r="F300" s="33">
        <v>6</v>
      </c>
      <c r="G300" s="33">
        <v>6</v>
      </c>
      <c r="H300" s="34" t="e">
        <f>F300*$E$5/1000</f>
        <v>#REF!</v>
      </c>
      <c r="I300" s="67" t="e">
        <f>D296*E296/1000</f>
        <v>#REF!</v>
      </c>
      <c r="J300" s="67"/>
      <c r="K300" s="28"/>
      <c r="L300" s="28"/>
      <c r="M300" s="28"/>
      <c r="N300" s="28"/>
      <c r="O300" s="28"/>
    </row>
    <row r="301" hidden="1" customHeight="1" spans="1:15">
      <c r="A301" s="23"/>
      <c r="B301" s="8"/>
      <c r="C301" s="31" t="s">
        <v>25</v>
      </c>
      <c r="D301" s="35"/>
      <c r="E301" s="32"/>
      <c r="F301" s="36">
        <v>65.6</v>
      </c>
      <c r="G301" s="36">
        <v>65.6</v>
      </c>
      <c r="H301" s="34" t="e">
        <f>F301*$E$5/1000</f>
        <v>#REF!</v>
      </c>
      <c r="I301" s="67"/>
      <c r="J301" s="67"/>
      <c r="K301" s="28"/>
      <c r="L301" s="28"/>
      <c r="M301" s="28"/>
      <c r="N301" s="28"/>
      <c r="O301" s="28"/>
    </row>
    <row r="302" customHeight="1" spans="1:15">
      <c r="A302" s="37" t="s">
        <v>204</v>
      </c>
      <c r="B302" s="37"/>
      <c r="C302" s="24" t="s">
        <v>394</v>
      </c>
      <c r="D302" s="25">
        <v>200</v>
      </c>
      <c r="E302" s="25" t="e">
        <f>#REF!</f>
        <v>#REF!</v>
      </c>
      <c r="F302" s="25"/>
      <c r="G302" s="25"/>
      <c r="H302" s="68" t="e">
        <f t="shared" ref="H302" si="34">F302*$E$5/1000</f>
        <v>#REF!</v>
      </c>
      <c r="I302" s="68"/>
      <c r="J302" s="68">
        <v>200</v>
      </c>
      <c r="K302" s="25">
        <v>1.6</v>
      </c>
      <c r="L302" s="25">
        <v>1.6</v>
      </c>
      <c r="M302" s="25">
        <v>12.4</v>
      </c>
      <c r="N302" s="25">
        <v>70</v>
      </c>
      <c r="O302" s="28">
        <v>1.33</v>
      </c>
    </row>
    <row r="303" hidden="1" customHeight="1" spans="1:15">
      <c r="A303" s="23" t="s">
        <v>219</v>
      </c>
      <c r="B303" s="8"/>
      <c r="C303" s="31" t="s">
        <v>220</v>
      </c>
      <c r="D303" s="35"/>
      <c r="E303" s="32"/>
      <c r="F303" s="32">
        <v>2</v>
      </c>
      <c r="G303" s="32">
        <v>2</v>
      </c>
      <c r="H303" s="67">
        <f>F303*$E$14/1000</f>
        <v>0</v>
      </c>
      <c r="I303" s="67"/>
      <c r="J303" s="67"/>
      <c r="K303" s="28"/>
      <c r="L303" s="28"/>
      <c r="M303" s="28"/>
      <c r="N303" s="28"/>
      <c r="O303" s="28"/>
    </row>
    <row r="304" hidden="1" customHeight="1" spans="1:15">
      <c r="A304" s="23" t="s">
        <v>115</v>
      </c>
      <c r="B304" s="8"/>
      <c r="C304" s="31" t="s">
        <v>25</v>
      </c>
      <c r="D304" s="35"/>
      <c r="E304" s="32"/>
      <c r="F304" s="32">
        <v>216</v>
      </c>
      <c r="G304" s="32">
        <v>216</v>
      </c>
      <c r="H304" s="67">
        <f t="shared" ref="H304:H305" si="35">F304*$E$14/1000</f>
        <v>0</v>
      </c>
      <c r="I304" s="67" t="s">
        <v>221</v>
      </c>
      <c r="J304" s="67"/>
      <c r="K304" s="28"/>
      <c r="L304" s="28"/>
      <c r="M304" s="28"/>
      <c r="N304" s="28"/>
      <c r="O304" s="28"/>
    </row>
    <row r="305" hidden="1" customHeight="1" spans="1:15">
      <c r="A305" s="23"/>
      <c r="B305" s="8"/>
      <c r="C305" s="31" t="s">
        <v>33</v>
      </c>
      <c r="D305" s="35"/>
      <c r="E305" s="32"/>
      <c r="F305" s="32">
        <v>15</v>
      </c>
      <c r="G305" s="32">
        <v>15</v>
      </c>
      <c r="H305" s="67">
        <f t="shared" si="35"/>
        <v>0</v>
      </c>
      <c r="I305" s="67"/>
      <c r="J305" s="67"/>
      <c r="K305" s="28"/>
      <c r="L305" s="28"/>
      <c r="M305" s="28"/>
      <c r="N305" s="28"/>
      <c r="O305" s="28"/>
    </row>
    <row r="306" customHeight="1" spans="1:15">
      <c r="A306" s="23" t="s">
        <v>142</v>
      </c>
      <c r="B306" s="8"/>
      <c r="C306" s="24" t="s">
        <v>395</v>
      </c>
      <c r="D306" s="25" t="s">
        <v>396</v>
      </c>
      <c r="E306" s="28" t="e">
        <f>E302</f>
        <v>#REF!</v>
      </c>
      <c r="F306" s="27"/>
      <c r="G306" s="28"/>
      <c r="H306" s="34">
        <f t="shared" ref="H306" si="36">F306*$E$13/1000</f>
        <v>0</v>
      </c>
      <c r="I306" s="67"/>
      <c r="J306" s="67" t="s">
        <v>41</v>
      </c>
      <c r="K306" s="25">
        <v>5.4</v>
      </c>
      <c r="L306" s="25">
        <v>6.15</v>
      </c>
      <c r="M306" s="25">
        <v>12.9</v>
      </c>
      <c r="N306" s="25">
        <v>128.5</v>
      </c>
      <c r="O306" s="25">
        <v>0</v>
      </c>
    </row>
    <row r="307" hidden="1" customHeight="1" spans="1:15">
      <c r="A307" s="23" t="s">
        <v>222</v>
      </c>
      <c r="B307" s="8"/>
      <c r="C307" s="31" t="s">
        <v>100</v>
      </c>
      <c r="D307" s="38"/>
      <c r="E307" s="32"/>
      <c r="F307" s="32">
        <v>21</v>
      </c>
      <c r="G307" s="32">
        <v>20</v>
      </c>
      <c r="H307" s="34">
        <f>F307*$E$23/1000</f>
        <v>0</v>
      </c>
      <c r="I307" s="67"/>
      <c r="J307" s="67"/>
      <c r="K307" s="32"/>
      <c r="L307" s="32"/>
      <c r="M307" s="32"/>
      <c r="N307" s="32"/>
      <c r="O307" s="32"/>
    </row>
    <row r="308" hidden="1" customHeight="1" spans="1:15">
      <c r="A308" s="23"/>
      <c r="B308" s="8"/>
      <c r="C308" s="31" t="s">
        <v>24</v>
      </c>
      <c r="D308" s="38"/>
      <c r="E308" s="32"/>
      <c r="F308" s="32">
        <v>10</v>
      </c>
      <c r="G308" s="32">
        <v>10</v>
      </c>
      <c r="H308" s="34">
        <f>F308*$E$23/1000</f>
        <v>0</v>
      </c>
      <c r="I308" s="67"/>
      <c r="J308" s="67"/>
      <c r="K308" s="64"/>
      <c r="L308" s="64"/>
      <c r="M308" s="64"/>
      <c r="N308" s="64"/>
      <c r="O308" s="64"/>
    </row>
    <row r="309" hidden="1" customHeight="1" spans="1:15">
      <c r="A309" s="23"/>
      <c r="B309" s="8"/>
      <c r="C309" s="31" t="s">
        <v>37</v>
      </c>
      <c r="D309" s="38"/>
      <c r="E309" s="32"/>
      <c r="F309" s="32">
        <v>30</v>
      </c>
      <c r="G309" s="32">
        <v>30</v>
      </c>
      <c r="H309" s="34">
        <f>F309*$E$23/1000</f>
        <v>0</v>
      </c>
      <c r="I309" s="67"/>
      <c r="J309" s="67"/>
      <c r="K309" s="64"/>
      <c r="L309" s="64"/>
      <c r="M309" s="64"/>
      <c r="N309" s="64"/>
      <c r="O309" s="64"/>
    </row>
    <row r="310" customHeight="1" spans="1:15">
      <c r="A310" s="30"/>
      <c r="B310" s="37"/>
      <c r="C310" s="40" t="s">
        <v>84</v>
      </c>
      <c r="D310" s="35">
        <v>20</v>
      </c>
      <c r="E310" s="38"/>
      <c r="F310" s="35">
        <v>20</v>
      </c>
      <c r="G310" s="38"/>
      <c r="H310" s="39" t="e">
        <f>F310*$E$5/1000</f>
        <v>#REF!</v>
      </c>
      <c r="I310" s="68"/>
      <c r="J310" s="68">
        <v>20</v>
      </c>
      <c r="K310" s="69">
        <v>1.079</v>
      </c>
      <c r="L310" s="69">
        <v>0.195</v>
      </c>
      <c r="M310" s="69">
        <v>6.25</v>
      </c>
      <c r="N310" s="69">
        <v>36</v>
      </c>
      <c r="O310" s="69">
        <v>0</v>
      </c>
    </row>
    <row r="311" customHeight="1" spans="1:15">
      <c r="A311" s="30" t="s">
        <v>43</v>
      </c>
      <c r="B311" s="37"/>
      <c r="C311" s="40" t="s">
        <v>319</v>
      </c>
      <c r="D311" s="35">
        <v>150</v>
      </c>
      <c r="E311" s="38"/>
      <c r="F311" s="35">
        <v>150</v>
      </c>
      <c r="G311" s="38">
        <v>100</v>
      </c>
      <c r="H311" s="39"/>
      <c r="I311" s="68"/>
      <c r="J311" s="68">
        <v>150</v>
      </c>
      <c r="K311" s="69">
        <v>1.5</v>
      </c>
      <c r="L311" s="69">
        <v>0.5</v>
      </c>
      <c r="M311" s="69">
        <v>21</v>
      </c>
      <c r="N311" s="69">
        <v>95</v>
      </c>
      <c r="O311" s="69">
        <v>10</v>
      </c>
    </row>
    <row r="312" customHeight="1" spans="1:15">
      <c r="A312" s="23"/>
      <c r="B312" s="8"/>
      <c r="C312" s="41" t="s">
        <v>47</v>
      </c>
      <c r="D312" s="35"/>
      <c r="E312" s="32"/>
      <c r="F312" s="36"/>
      <c r="G312" s="32"/>
      <c r="H312" s="34"/>
      <c r="I312" s="67"/>
      <c r="J312" s="67"/>
      <c r="K312" s="64">
        <f>K296+K302+K306+K310+K311</f>
        <v>13.879</v>
      </c>
      <c r="L312" s="64">
        <f t="shared" ref="L312:O312" si="37">L296+L302+L306+L310+L311</f>
        <v>14.445</v>
      </c>
      <c r="M312" s="64">
        <f t="shared" si="37"/>
        <v>80.25</v>
      </c>
      <c r="N312" s="64">
        <f t="shared" si="37"/>
        <v>515.5</v>
      </c>
      <c r="O312" s="64">
        <f t="shared" si="37"/>
        <v>11.98</v>
      </c>
    </row>
    <row r="313" customHeight="1" spans="1:15">
      <c r="A313" s="23"/>
      <c r="B313" s="52" t="s">
        <v>48</v>
      </c>
      <c r="C313" s="41"/>
      <c r="D313" s="35"/>
      <c r="E313" s="32"/>
      <c r="F313" s="36"/>
      <c r="G313" s="32"/>
      <c r="H313" s="34"/>
      <c r="I313" s="67"/>
      <c r="J313" s="67"/>
      <c r="K313" s="64"/>
      <c r="L313" s="64"/>
      <c r="M313" s="64"/>
      <c r="N313" s="64"/>
      <c r="O313" s="64"/>
    </row>
    <row r="314" customHeight="1" spans="1:15">
      <c r="A314" s="30" t="s">
        <v>49</v>
      </c>
      <c r="B314" s="30"/>
      <c r="C314" s="24" t="s">
        <v>397</v>
      </c>
      <c r="D314" s="43">
        <v>60</v>
      </c>
      <c r="E314" s="38"/>
      <c r="F314" s="35"/>
      <c r="G314" s="38"/>
      <c r="H314" s="39" t="e">
        <f t="shared" ref="H314" si="38">F314*$E$5/1000</f>
        <v>#REF!</v>
      </c>
      <c r="I314" s="68"/>
      <c r="J314" s="68">
        <v>100</v>
      </c>
      <c r="K314" s="25">
        <v>0.48</v>
      </c>
      <c r="L314" s="25">
        <v>0.12</v>
      </c>
      <c r="M314" s="25">
        <v>1.56</v>
      </c>
      <c r="N314" s="25">
        <v>8.4</v>
      </c>
      <c r="O314" s="65">
        <v>2.94</v>
      </c>
    </row>
    <row r="315" hidden="1" customHeight="1" spans="1:15">
      <c r="A315" s="23" t="s">
        <v>224</v>
      </c>
      <c r="B315" s="147"/>
      <c r="C315" s="31" t="s">
        <v>107</v>
      </c>
      <c r="D315" s="43"/>
      <c r="E315" s="28"/>
      <c r="F315" s="36">
        <v>118</v>
      </c>
      <c r="G315" s="32">
        <v>94</v>
      </c>
      <c r="H315" s="34">
        <f>F315*$E$30/1000</f>
        <v>0</v>
      </c>
      <c r="I315" s="67"/>
      <c r="J315" s="67"/>
      <c r="K315" s="28"/>
      <c r="L315" s="28"/>
      <c r="M315" s="28"/>
      <c r="N315" s="28"/>
      <c r="O315" s="28"/>
    </row>
    <row r="316" hidden="1" customHeight="1" spans="1:15">
      <c r="A316" s="23"/>
      <c r="B316" s="147"/>
      <c r="C316" s="31" t="s">
        <v>79</v>
      </c>
      <c r="D316" s="43"/>
      <c r="E316" s="121"/>
      <c r="F316" s="121">
        <v>7</v>
      </c>
      <c r="G316" s="121">
        <v>7</v>
      </c>
      <c r="H316" s="34">
        <f t="shared" ref="H316" si="39">F316*$E$30/1000</f>
        <v>0</v>
      </c>
      <c r="I316" s="67"/>
      <c r="J316" s="67"/>
      <c r="K316" s="28"/>
      <c r="L316" s="28"/>
      <c r="M316" s="28"/>
      <c r="N316" s="28"/>
      <c r="O316" s="28"/>
    </row>
    <row r="317" ht="16.5" customHeight="1" spans="1:15">
      <c r="A317" s="23" t="s">
        <v>225</v>
      </c>
      <c r="B317" s="8"/>
      <c r="C317" s="24" t="s">
        <v>226</v>
      </c>
      <c r="D317" s="25">
        <v>200</v>
      </c>
      <c r="E317" s="28">
        <f>E313</f>
        <v>0</v>
      </c>
      <c r="F317" s="27"/>
      <c r="G317" s="28"/>
      <c r="H317" s="34">
        <f>F317*$E$34/1000</f>
        <v>0</v>
      </c>
      <c r="I317" s="67"/>
      <c r="J317" s="67">
        <v>200</v>
      </c>
      <c r="K317" s="28">
        <v>2.4</v>
      </c>
      <c r="L317" s="28">
        <v>1.6</v>
      </c>
      <c r="M317" s="28">
        <v>16.6</v>
      </c>
      <c r="N317" s="28">
        <v>90</v>
      </c>
      <c r="O317" s="28">
        <v>16.8</v>
      </c>
    </row>
    <row r="318" hidden="1" customHeight="1" spans="1:15">
      <c r="A318" s="23"/>
      <c r="B318" s="8"/>
      <c r="C318" s="31" t="s">
        <v>227</v>
      </c>
      <c r="D318" s="44"/>
      <c r="E318" s="181"/>
      <c r="F318" s="32">
        <v>8</v>
      </c>
      <c r="G318" s="32">
        <v>8</v>
      </c>
      <c r="H318" s="34">
        <f t="shared" ref="H318:H325" si="40">F318*$E$36/1000</f>
        <v>0</v>
      </c>
      <c r="I318" s="67"/>
      <c r="J318" s="67"/>
      <c r="K318" s="28"/>
      <c r="L318" s="28"/>
      <c r="M318" s="28"/>
      <c r="N318" s="28"/>
      <c r="O318" s="28"/>
    </row>
    <row r="319" hidden="1" customHeight="1" spans="1:15">
      <c r="A319" s="23" t="s">
        <v>228</v>
      </c>
      <c r="B319" s="8"/>
      <c r="C319" s="130" t="s">
        <v>57</v>
      </c>
      <c r="D319" s="131"/>
      <c r="E319" s="32"/>
      <c r="F319" s="178">
        <v>75</v>
      </c>
      <c r="G319" s="178">
        <v>60</v>
      </c>
      <c r="H319" s="34">
        <f t="shared" si="40"/>
        <v>0</v>
      </c>
      <c r="I319" s="67"/>
      <c r="J319" s="67"/>
      <c r="K319" s="28"/>
      <c r="L319" s="28"/>
      <c r="M319" s="28"/>
      <c r="N319" s="28"/>
      <c r="O319" s="28"/>
    </row>
    <row r="320" hidden="1" customHeight="1" spans="1:15">
      <c r="A320" s="23"/>
      <c r="B320" s="8"/>
      <c r="C320" s="31" t="s">
        <v>137</v>
      </c>
      <c r="D320" s="38"/>
      <c r="E320" s="32"/>
      <c r="F320" s="32">
        <v>10</v>
      </c>
      <c r="G320" s="32">
        <v>8</v>
      </c>
      <c r="H320" s="34">
        <f t="shared" si="40"/>
        <v>0</v>
      </c>
      <c r="I320" s="67">
        <f>D317*E317/1000</f>
        <v>0</v>
      </c>
      <c r="J320" s="67"/>
      <c r="K320" s="28"/>
      <c r="L320" s="28"/>
      <c r="M320" s="28"/>
      <c r="N320" s="28"/>
      <c r="O320" s="28"/>
    </row>
    <row r="321" hidden="1" customHeight="1" spans="1:15">
      <c r="A321" s="23"/>
      <c r="B321" s="8"/>
      <c r="C321" s="31" t="s">
        <v>59</v>
      </c>
      <c r="D321" s="25"/>
      <c r="E321" s="28"/>
      <c r="F321" s="32">
        <v>9.6</v>
      </c>
      <c r="G321" s="32">
        <v>8</v>
      </c>
      <c r="H321" s="34">
        <f t="shared" si="40"/>
        <v>0</v>
      </c>
      <c r="I321" s="67" t="s">
        <v>32</v>
      </c>
      <c r="J321" s="67"/>
      <c r="K321" s="28"/>
      <c r="L321" s="28"/>
      <c r="M321" s="28"/>
      <c r="N321" s="28"/>
      <c r="O321" s="28"/>
    </row>
    <row r="322" hidden="1" customHeight="1" spans="1:15">
      <c r="A322" s="23"/>
      <c r="B322" s="8"/>
      <c r="C322" s="31" t="s">
        <v>24</v>
      </c>
      <c r="D322" s="38"/>
      <c r="E322" s="32"/>
      <c r="F322" s="32">
        <v>2</v>
      </c>
      <c r="G322" s="32">
        <v>2</v>
      </c>
      <c r="H322" s="34">
        <f t="shared" si="40"/>
        <v>0</v>
      </c>
      <c r="I322" s="67"/>
      <c r="J322" s="67"/>
      <c r="K322" s="8"/>
      <c r="L322" s="8"/>
      <c r="M322" s="8"/>
      <c r="N322" s="8"/>
      <c r="O322" s="8"/>
    </row>
    <row r="323" hidden="1" customHeight="1" spans="1:15">
      <c r="A323" s="23"/>
      <c r="B323" s="8"/>
      <c r="C323" s="31" t="s">
        <v>114</v>
      </c>
      <c r="D323" s="38"/>
      <c r="E323" s="32"/>
      <c r="F323" s="32">
        <v>19</v>
      </c>
      <c r="G323" s="32">
        <v>15</v>
      </c>
      <c r="H323" s="34">
        <f t="shared" si="40"/>
        <v>0</v>
      </c>
      <c r="I323" s="67"/>
      <c r="J323" s="67"/>
      <c r="K323" s="8"/>
      <c r="L323" s="8"/>
      <c r="M323" s="8"/>
      <c r="N323" s="8"/>
      <c r="O323" s="8"/>
    </row>
    <row r="324" hidden="1" customHeight="1" spans="1:15">
      <c r="A324" s="23"/>
      <c r="B324" s="8"/>
      <c r="C324" s="31" t="s">
        <v>187</v>
      </c>
      <c r="D324" s="38"/>
      <c r="E324" s="32"/>
      <c r="F324" s="32">
        <v>150</v>
      </c>
      <c r="G324" s="32">
        <v>150</v>
      </c>
      <c r="H324" s="34">
        <f t="shared" si="40"/>
        <v>0</v>
      </c>
      <c r="I324" s="67"/>
      <c r="J324" s="67"/>
      <c r="K324" s="8"/>
      <c r="L324" s="8"/>
      <c r="M324" s="8"/>
      <c r="N324" s="8"/>
      <c r="O324" s="8"/>
    </row>
    <row r="325" customHeight="1" spans="1:15">
      <c r="A325" s="23" t="s">
        <v>229</v>
      </c>
      <c r="B325" s="8"/>
      <c r="C325" s="24" t="s">
        <v>230</v>
      </c>
      <c r="D325" s="25" t="s">
        <v>214</v>
      </c>
      <c r="E325" s="121">
        <f>E317</f>
        <v>0</v>
      </c>
      <c r="F325" s="183"/>
      <c r="G325" s="121"/>
      <c r="H325" s="34">
        <f t="shared" si="40"/>
        <v>0</v>
      </c>
      <c r="I325" s="67"/>
      <c r="J325" s="67" t="s">
        <v>392</v>
      </c>
      <c r="K325" s="28">
        <v>0.75</v>
      </c>
      <c r="L325" s="28">
        <v>6.8</v>
      </c>
      <c r="M325" s="28">
        <v>6.81</v>
      </c>
      <c r="N325" s="28">
        <v>90.9</v>
      </c>
      <c r="O325" s="28">
        <v>1.8</v>
      </c>
    </row>
    <row r="326" hidden="1" customHeight="1" spans="1:15">
      <c r="A326" s="23" t="s">
        <v>232</v>
      </c>
      <c r="B326" s="8"/>
      <c r="C326" s="31" t="s">
        <v>233</v>
      </c>
      <c r="D326" s="44"/>
      <c r="E326" s="184"/>
      <c r="F326" s="36">
        <v>96.96</v>
      </c>
      <c r="G326" s="32">
        <v>92.4</v>
      </c>
      <c r="H326" s="34" t="e">
        <f>F326*#REF!/1000</f>
        <v>#REF!</v>
      </c>
      <c r="I326" s="67"/>
      <c r="J326" s="67"/>
      <c r="K326" s="33"/>
      <c r="L326" s="186" t="s">
        <v>234</v>
      </c>
      <c r="M326" s="187"/>
      <c r="N326" s="187"/>
      <c r="O326" s="188"/>
    </row>
    <row r="327" hidden="1" customHeight="1" spans="1:15">
      <c r="A327" s="23"/>
      <c r="B327" s="8"/>
      <c r="C327" s="31" t="s">
        <v>107</v>
      </c>
      <c r="D327" s="38"/>
      <c r="E327" s="33"/>
      <c r="F327" s="32">
        <v>22.5</v>
      </c>
      <c r="G327" s="32">
        <v>18</v>
      </c>
      <c r="H327" s="34" t="e">
        <f>F327*#REF!/1000</f>
        <v>#REF!</v>
      </c>
      <c r="I327" s="67"/>
      <c r="J327" s="67"/>
      <c r="K327" s="33"/>
      <c r="L327" s="33"/>
      <c r="M327" s="33"/>
      <c r="N327" s="33"/>
      <c r="O327" s="33"/>
    </row>
    <row r="328" hidden="1" customHeight="1" spans="1:15">
      <c r="A328" s="23"/>
      <c r="B328" s="8"/>
      <c r="C328" s="31" t="s">
        <v>235</v>
      </c>
      <c r="D328" s="38"/>
      <c r="E328" s="33"/>
      <c r="F328" s="32">
        <v>4</v>
      </c>
      <c r="G328" s="32">
        <v>3</v>
      </c>
      <c r="H328" s="34" t="e">
        <f>F328*#REF!/1000</f>
        <v>#REF!</v>
      </c>
      <c r="I328" s="67"/>
      <c r="J328" s="67"/>
      <c r="K328" s="33"/>
      <c r="L328" s="33"/>
      <c r="M328" s="33"/>
      <c r="N328" s="33"/>
      <c r="O328" s="33"/>
    </row>
    <row r="329" hidden="1" customHeight="1" spans="1:15">
      <c r="A329" s="23"/>
      <c r="B329" s="8"/>
      <c r="C329" s="31" t="s">
        <v>59</v>
      </c>
      <c r="D329" s="38"/>
      <c r="E329" s="33"/>
      <c r="F329" s="32">
        <v>9.5</v>
      </c>
      <c r="G329" s="32">
        <v>8</v>
      </c>
      <c r="H329" s="34" t="e">
        <f>F329*#REF!/1000</f>
        <v>#REF!</v>
      </c>
      <c r="I329" s="67"/>
      <c r="J329" s="67"/>
      <c r="K329" s="33"/>
      <c r="L329" s="33"/>
      <c r="M329" s="33"/>
      <c r="N329" s="33"/>
      <c r="O329" s="33"/>
    </row>
    <row r="330" hidden="1" customHeight="1" spans="1:15">
      <c r="A330" s="23"/>
      <c r="B330" s="8"/>
      <c r="C330" s="31" t="s">
        <v>157</v>
      </c>
      <c r="D330" s="38"/>
      <c r="E330" s="33"/>
      <c r="F330" s="32">
        <v>5</v>
      </c>
      <c r="G330" s="32">
        <v>5</v>
      </c>
      <c r="H330" s="34" t="e">
        <f>F330*#REF!/1000</f>
        <v>#REF!</v>
      </c>
      <c r="I330" s="67"/>
      <c r="J330" s="67"/>
      <c r="K330" s="33"/>
      <c r="L330" s="33"/>
      <c r="M330" s="33"/>
      <c r="N330" s="33"/>
      <c r="O330" s="33"/>
    </row>
    <row r="331" hidden="1" customHeight="1" spans="1:15">
      <c r="A331" s="23"/>
      <c r="B331" s="8"/>
      <c r="C331" s="31" t="s">
        <v>79</v>
      </c>
      <c r="D331" s="38"/>
      <c r="E331" s="33"/>
      <c r="F331" s="32">
        <v>5</v>
      </c>
      <c r="G331" s="32">
        <v>5</v>
      </c>
      <c r="H331" s="34" t="e">
        <f>F331*#REF!/1000</f>
        <v>#REF!</v>
      </c>
      <c r="I331" s="67"/>
      <c r="J331" s="67"/>
      <c r="K331" s="33"/>
      <c r="L331" s="33"/>
      <c r="M331" s="33"/>
      <c r="N331" s="33"/>
      <c r="O331" s="33"/>
    </row>
    <row r="332" hidden="1" customHeight="1" spans="1:15">
      <c r="A332" s="23"/>
      <c r="B332" s="8"/>
      <c r="C332" s="31" t="s">
        <v>25</v>
      </c>
      <c r="D332" s="38"/>
      <c r="E332" s="33"/>
      <c r="F332" s="32">
        <v>19</v>
      </c>
      <c r="G332" s="32">
        <v>19</v>
      </c>
      <c r="H332" s="34" t="e">
        <f>F332*#REF!/1000</f>
        <v>#REF!</v>
      </c>
      <c r="I332" s="67"/>
      <c r="J332" s="67"/>
      <c r="K332" s="33"/>
      <c r="L332" s="33"/>
      <c r="M332" s="33"/>
      <c r="N332" s="33"/>
      <c r="O332" s="33"/>
    </row>
    <row r="333" hidden="1" customHeight="1" spans="1:15">
      <c r="A333" s="23"/>
      <c r="B333" s="8"/>
      <c r="C333" s="31" t="s">
        <v>33</v>
      </c>
      <c r="D333" s="38"/>
      <c r="E333" s="33"/>
      <c r="F333" s="32">
        <v>2</v>
      </c>
      <c r="G333" s="32">
        <v>2</v>
      </c>
      <c r="H333" s="34" t="e">
        <f>F333*#REF!/1000</f>
        <v>#REF!</v>
      </c>
      <c r="I333" s="67"/>
      <c r="J333" s="67"/>
      <c r="K333" s="33"/>
      <c r="L333" s="33"/>
      <c r="M333" s="33"/>
      <c r="N333" s="33"/>
      <c r="O333" s="33"/>
    </row>
    <row r="334" customHeight="1" spans="1:15">
      <c r="A334" s="30" t="s">
        <v>236</v>
      </c>
      <c r="B334" s="30"/>
      <c r="C334" s="24" t="s">
        <v>237</v>
      </c>
      <c r="D334" s="43">
        <v>150</v>
      </c>
      <c r="E334" s="25" t="e">
        <f>#REF!</f>
        <v>#REF!</v>
      </c>
      <c r="F334" s="43"/>
      <c r="G334" s="25"/>
      <c r="H334" s="39">
        <f>F334*$E$38/1000</f>
        <v>0</v>
      </c>
      <c r="I334" s="68"/>
      <c r="J334" s="68">
        <v>180</v>
      </c>
      <c r="K334" s="25">
        <v>3.6</v>
      </c>
      <c r="L334" s="25">
        <v>3.75</v>
      </c>
      <c r="M334" s="25">
        <v>29</v>
      </c>
      <c r="N334" s="25">
        <v>163.5</v>
      </c>
      <c r="O334" s="25">
        <v>0</v>
      </c>
    </row>
    <row r="335" hidden="1" customHeight="1" spans="1:15">
      <c r="A335" s="30" t="s">
        <v>238</v>
      </c>
      <c r="B335" s="30"/>
      <c r="C335" s="31" t="s">
        <v>239</v>
      </c>
      <c r="D335" s="35"/>
      <c r="E335" s="25"/>
      <c r="F335" s="35">
        <v>54</v>
      </c>
      <c r="G335" s="38">
        <v>54</v>
      </c>
      <c r="H335" s="39">
        <f>F335*$Y$45/1000</f>
        <v>0</v>
      </c>
      <c r="I335" s="68"/>
      <c r="J335" s="68"/>
      <c r="K335" s="25"/>
      <c r="L335" s="25"/>
      <c r="M335" s="25"/>
      <c r="N335" s="25"/>
      <c r="O335" s="25"/>
    </row>
    <row r="336" hidden="1" customHeight="1" spans="1:15">
      <c r="A336" s="30" t="s">
        <v>240</v>
      </c>
      <c r="B336" s="30"/>
      <c r="C336" s="31" t="s">
        <v>24</v>
      </c>
      <c r="D336" s="35"/>
      <c r="E336" s="25"/>
      <c r="F336" s="35">
        <v>4.5</v>
      </c>
      <c r="G336" s="38">
        <v>4.5</v>
      </c>
      <c r="H336" s="39">
        <f>F336*$Y$45/1000</f>
        <v>0</v>
      </c>
      <c r="I336" s="68" t="e">
        <f>D334*E334/1000</f>
        <v>#REF!</v>
      </c>
      <c r="J336" s="68"/>
      <c r="K336" s="25"/>
      <c r="L336" s="25"/>
      <c r="M336" s="25"/>
      <c r="N336" s="25"/>
      <c r="O336" s="25"/>
    </row>
    <row r="337" customHeight="1" spans="1:15">
      <c r="A337" s="23" t="s">
        <v>123</v>
      </c>
      <c r="B337" s="37"/>
      <c r="C337" s="24" t="s">
        <v>125</v>
      </c>
      <c r="D337" s="25">
        <v>200</v>
      </c>
      <c r="E337" s="28">
        <f>E336</f>
        <v>0</v>
      </c>
      <c r="F337" s="27">
        <v>200</v>
      </c>
      <c r="G337" s="28"/>
      <c r="H337" s="34" t="e">
        <f>#REF!*$E$66/1000</f>
        <v>#REF!</v>
      </c>
      <c r="I337" s="67"/>
      <c r="J337" s="67">
        <v>200</v>
      </c>
      <c r="K337" s="121">
        <v>0.72</v>
      </c>
      <c r="L337" s="121">
        <v>0</v>
      </c>
      <c r="M337" s="121">
        <v>25.25</v>
      </c>
      <c r="N337" s="121">
        <v>85.34</v>
      </c>
      <c r="O337" s="121">
        <v>40</v>
      </c>
    </row>
    <row r="338" customHeight="1" spans="1:15">
      <c r="A338" s="30" t="s">
        <v>42</v>
      </c>
      <c r="B338" s="30"/>
      <c r="C338" s="24" t="s">
        <v>84</v>
      </c>
      <c r="D338" s="43">
        <v>40</v>
      </c>
      <c r="E338" s="25"/>
      <c r="F338" s="43">
        <v>50</v>
      </c>
      <c r="G338" s="25">
        <v>50</v>
      </c>
      <c r="H338" s="39" t="e">
        <f t="shared" ref="H338:H339" si="41">F338*$E$5/1000</f>
        <v>#REF!</v>
      </c>
      <c r="I338" s="68"/>
      <c r="J338" s="68">
        <v>60</v>
      </c>
      <c r="K338" s="25">
        <v>2.8</v>
      </c>
      <c r="L338" s="25">
        <v>0.51</v>
      </c>
      <c r="M338" s="25">
        <v>0.75</v>
      </c>
      <c r="N338" s="25">
        <v>90</v>
      </c>
      <c r="O338" s="25">
        <v>0</v>
      </c>
    </row>
    <row r="339" customHeight="1" spans="1:15">
      <c r="A339" s="30" t="s">
        <v>42</v>
      </c>
      <c r="B339" s="30"/>
      <c r="C339" s="24" t="s">
        <v>37</v>
      </c>
      <c r="D339" s="47">
        <v>20</v>
      </c>
      <c r="E339" s="25"/>
      <c r="F339" s="43">
        <v>50</v>
      </c>
      <c r="G339" s="25">
        <v>50</v>
      </c>
      <c r="H339" s="39" t="e">
        <f t="shared" si="41"/>
        <v>#REF!</v>
      </c>
      <c r="I339" s="76"/>
      <c r="J339" s="68">
        <v>30</v>
      </c>
      <c r="K339" s="69">
        <v>4.1</v>
      </c>
      <c r="L339" s="69">
        <v>0.7</v>
      </c>
      <c r="M339" s="69">
        <v>0.65</v>
      </c>
      <c r="N339" s="69">
        <v>97.5</v>
      </c>
      <c r="O339" s="69">
        <v>0</v>
      </c>
    </row>
    <row r="340" customHeight="1" spans="1:15">
      <c r="A340" s="30"/>
      <c r="B340" s="109" t="s">
        <v>85</v>
      </c>
      <c r="C340" s="24"/>
      <c r="D340" s="47"/>
      <c r="E340" s="25"/>
      <c r="F340" s="43"/>
      <c r="G340" s="25"/>
      <c r="H340" s="39"/>
      <c r="I340" s="76"/>
      <c r="J340" s="76"/>
      <c r="K340" s="25"/>
      <c r="L340" s="25"/>
      <c r="M340" s="25"/>
      <c r="N340" s="25"/>
      <c r="O340" s="25"/>
    </row>
    <row r="341" customHeight="1" spans="1:15">
      <c r="A341" s="30"/>
      <c r="B341" s="30"/>
      <c r="C341" s="24" t="s">
        <v>125</v>
      </c>
      <c r="D341" s="47">
        <v>200</v>
      </c>
      <c r="E341" s="25"/>
      <c r="F341" s="43"/>
      <c r="G341" s="25"/>
      <c r="H341" s="39"/>
      <c r="I341" s="76"/>
      <c r="J341" s="76">
        <v>200</v>
      </c>
      <c r="K341" s="25">
        <v>0.14</v>
      </c>
      <c r="L341" s="25">
        <v>0.06</v>
      </c>
      <c r="M341" s="25">
        <v>21.78</v>
      </c>
      <c r="N341" s="25">
        <v>69.44</v>
      </c>
      <c r="O341" s="25">
        <v>40</v>
      </c>
    </row>
    <row r="342" customHeight="1" spans="1:15">
      <c r="A342" s="30"/>
      <c r="B342" s="30"/>
      <c r="C342" s="24" t="s">
        <v>382</v>
      </c>
      <c r="D342" s="47">
        <v>75</v>
      </c>
      <c r="E342" s="25"/>
      <c r="F342" s="43"/>
      <c r="G342" s="25"/>
      <c r="H342" s="39"/>
      <c r="I342" s="76"/>
      <c r="J342" s="76">
        <v>75</v>
      </c>
      <c r="K342" s="120">
        <v>4.26</v>
      </c>
      <c r="L342" s="121">
        <v>2.39</v>
      </c>
      <c r="M342" s="121">
        <v>29.48</v>
      </c>
      <c r="N342" s="121">
        <v>140</v>
      </c>
      <c r="O342" s="121">
        <v>0.16</v>
      </c>
    </row>
    <row r="343" customHeight="1" spans="1:20">
      <c r="A343" s="23"/>
      <c r="B343" s="8"/>
      <c r="C343" s="41" t="s">
        <v>47</v>
      </c>
      <c r="D343" s="43"/>
      <c r="E343" s="28"/>
      <c r="F343" s="27"/>
      <c r="G343" s="28"/>
      <c r="H343" s="34"/>
      <c r="I343" s="189"/>
      <c r="J343" s="189"/>
      <c r="K343" s="140">
        <f>K314+K317+K325+K334+K337+K338+K339</f>
        <v>14.85</v>
      </c>
      <c r="L343" s="140">
        <f t="shared" ref="L343:O343" si="42">L314+L317+L325+L334+L337+L338+L339</f>
        <v>13.48</v>
      </c>
      <c r="M343" s="140">
        <f t="shared" si="42"/>
        <v>80.62</v>
      </c>
      <c r="N343" s="140">
        <f t="shared" si="42"/>
        <v>625.64</v>
      </c>
      <c r="O343" s="190">
        <f t="shared" si="42"/>
        <v>61.54</v>
      </c>
      <c r="P343" s="191"/>
      <c r="Q343" s="191"/>
      <c r="R343" s="191"/>
      <c r="S343" s="191"/>
      <c r="T343" s="191"/>
    </row>
    <row r="344" hidden="1" customHeight="1" spans="1:20">
      <c r="A344" s="23"/>
      <c r="B344" s="8"/>
      <c r="C344" s="136" t="s">
        <v>167</v>
      </c>
      <c r="D344" s="25">
        <v>3.75</v>
      </c>
      <c r="E344" s="28" t="e">
        <f>#REF!</f>
        <v>#REF!</v>
      </c>
      <c r="F344" s="27"/>
      <c r="G344" s="28"/>
      <c r="H344" s="29" t="e">
        <f>D344*E344/1000</f>
        <v>#REF!</v>
      </c>
      <c r="I344" s="64"/>
      <c r="J344" s="64"/>
      <c r="K344" s="64"/>
      <c r="L344" s="64"/>
      <c r="M344" s="64"/>
      <c r="N344" s="59"/>
      <c r="O344" s="192"/>
      <c r="P344" s="87"/>
      <c r="Q344" s="87"/>
      <c r="R344" s="87"/>
      <c r="S344" s="87"/>
      <c r="T344" s="87"/>
    </row>
    <row r="345" customHeight="1" spans="1:20">
      <c r="A345" s="23"/>
      <c r="B345" s="8"/>
      <c r="C345" s="48" t="s">
        <v>242</v>
      </c>
      <c r="D345" s="86"/>
      <c r="E345" s="8"/>
      <c r="F345" s="11"/>
      <c r="G345" s="11"/>
      <c r="H345" s="12"/>
      <c r="I345" s="58"/>
      <c r="J345" s="58"/>
      <c r="K345" s="64">
        <f>K312+K343</f>
        <v>28.729</v>
      </c>
      <c r="L345" s="64">
        <f t="shared" ref="L345:O345" si="43">L312+L343</f>
        <v>27.925</v>
      </c>
      <c r="M345" s="64">
        <f t="shared" si="43"/>
        <v>160.87</v>
      </c>
      <c r="N345" s="64">
        <f t="shared" si="43"/>
        <v>1141.14</v>
      </c>
      <c r="O345" s="182">
        <f t="shared" si="43"/>
        <v>73.52</v>
      </c>
      <c r="P345" s="87"/>
      <c r="Q345" s="87"/>
      <c r="R345" s="87"/>
      <c r="S345" s="87"/>
      <c r="T345" s="87"/>
    </row>
    <row r="346" customHeight="1" spans="1:15">
      <c r="A346" s="8"/>
      <c r="B346" s="8"/>
      <c r="C346" s="9"/>
      <c r="D346" s="10" t="s">
        <v>243</v>
      </c>
      <c r="E346" s="8"/>
      <c r="F346" s="8"/>
      <c r="G346" s="8"/>
      <c r="H346" s="12"/>
      <c r="I346" s="58"/>
      <c r="J346" s="58"/>
      <c r="K346" s="8"/>
      <c r="L346" s="8"/>
      <c r="M346" s="8"/>
      <c r="N346" s="8"/>
      <c r="O346" s="8"/>
    </row>
    <row r="347" customHeight="1" spans="1:15">
      <c r="A347" s="180" t="s">
        <v>2</v>
      </c>
      <c r="B347" s="14" t="s">
        <v>3</v>
      </c>
      <c r="C347" s="15" t="s">
        <v>4</v>
      </c>
      <c r="D347" s="16" t="s">
        <v>17</v>
      </c>
      <c r="E347" s="15" t="s">
        <v>6</v>
      </c>
      <c r="F347" s="15" t="s">
        <v>7</v>
      </c>
      <c r="G347" s="15" t="s">
        <v>8</v>
      </c>
      <c r="H347" s="15" t="s">
        <v>9</v>
      </c>
      <c r="I347" s="15"/>
      <c r="J347" s="15"/>
      <c r="K347" s="15" t="s">
        <v>11</v>
      </c>
      <c r="L347" s="15" t="s">
        <v>12</v>
      </c>
      <c r="M347" s="15" t="s">
        <v>13</v>
      </c>
      <c r="N347" s="59" t="s">
        <v>14</v>
      </c>
      <c r="O347" s="122" t="s">
        <v>15</v>
      </c>
    </row>
    <row r="348" customHeight="1" spans="1:15">
      <c r="A348" s="8"/>
      <c r="B348" s="185" t="s">
        <v>16</v>
      </c>
      <c r="C348" s="115"/>
      <c r="D348" s="116"/>
      <c r="E348" s="15"/>
      <c r="F348" s="15"/>
      <c r="G348" s="15"/>
      <c r="H348" s="15"/>
      <c r="I348" s="15"/>
      <c r="J348" s="15"/>
      <c r="K348" s="15"/>
      <c r="L348" s="15"/>
      <c r="M348" s="15"/>
      <c r="N348" s="59"/>
      <c r="O348" s="122"/>
    </row>
    <row r="349" ht="18.75" customHeight="1" spans="1:15">
      <c r="A349" s="37" t="s">
        <v>129</v>
      </c>
      <c r="B349" s="37"/>
      <c r="C349" s="24" t="s">
        <v>383</v>
      </c>
      <c r="D349" s="117" t="s">
        <v>384</v>
      </c>
      <c r="E349" s="25" t="e">
        <f>#REF!</f>
        <v>#REF!</v>
      </c>
      <c r="F349" s="43"/>
      <c r="G349" s="25"/>
      <c r="H349" s="71"/>
      <c r="I349" s="71"/>
      <c r="J349" s="71">
        <v>150</v>
      </c>
      <c r="K349" s="25">
        <v>18.48</v>
      </c>
      <c r="L349" s="25">
        <v>12.48</v>
      </c>
      <c r="M349" s="25">
        <v>15.96</v>
      </c>
      <c r="N349" s="25">
        <v>260</v>
      </c>
      <c r="O349" s="121">
        <v>2.1</v>
      </c>
    </row>
    <row r="350" hidden="1" customHeight="1" spans="1:15">
      <c r="A350" s="37" t="s">
        <v>132</v>
      </c>
      <c r="B350" s="37"/>
      <c r="C350" s="118" t="s">
        <v>133</v>
      </c>
      <c r="D350" s="117"/>
      <c r="E350" s="38"/>
      <c r="F350" s="38">
        <v>106.5</v>
      </c>
      <c r="G350" s="38">
        <v>105</v>
      </c>
      <c r="H350" s="68" t="e">
        <f t="shared" ref="H350:H355" si="44">$E$5*F350/1000</f>
        <v>#REF!</v>
      </c>
      <c r="I350" s="68"/>
      <c r="J350" s="68"/>
      <c r="K350" s="25"/>
      <c r="L350" s="25"/>
      <c r="M350" s="25"/>
      <c r="N350" s="25"/>
      <c r="O350" s="28"/>
    </row>
    <row r="351" hidden="1" customHeight="1" spans="1:15">
      <c r="A351" s="37"/>
      <c r="B351" s="37"/>
      <c r="C351" s="31" t="s">
        <v>24</v>
      </c>
      <c r="D351" s="117"/>
      <c r="E351" s="38"/>
      <c r="F351" s="38">
        <v>3</v>
      </c>
      <c r="G351" s="38">
        <v>3</v>
      </c>
      <c r="H351" s="68" t="e">
        <f t="shared" si="44"/>
        <v>#REF!</v>
      </c>
      <c r="I351" s="68" t="e">
        <f>D349*E349/1000</f>
        <v>#VALUE!</v>
      </c>
      <c r="J351" s="68"/>
      <c r="K351" s="25"/>
      <c r="L351" s="25"/>
      <c r="M351" s="25"/>
      <c r="N351" s="25"/>
      <c r="O351" s="28"/>
    </row>
    <row r="352" hidden="1" customHeight="1" spans="1:15">
      <c r="A352" s="37"/>
      <c r="B352" s="37"/>
      <c r="C352" s="118" t="s">
        <v>134</v>
      </c>
      <c r="D352" s="117"/>
      <c r="E352" s="38"/>
      <c r="F352" s="38">
        <v>10.5</v>
      </c>
      <c r="G352" s="38">
        <v>10.5</v>
      </c>
      <c r="H352" s="68" t="e">
        <f t="shared" si="44"/>
        <v>#REF!</v>
      </c>
      <c r="I352" s="68" t="s">
        <v>74</v>
      </c>
      <c r="J352" s="68"/>
      <c r="K352" s="25"/>
      <c r="L352" s="25"/>
      <c r="M352" s="25"/>
      <c r="N352" s="25"/>
      <c r="O352" s="28"/>
    </row>
    <row r="353" hidden="1" customHeight="1" spans="1:15">
      <c r="A353" s="37"/>
      <c r="B353" s="37"/>
      <c r="C353" s="118" t="s">
        <v>33</v>
      </c>
      <c r="D353" s="117"/>
      <c r="E353" s="38"/>
      <c r="F353" s="38">
        <v>7.2</v>
      </c>
      <c r="G353" s="38">
        <v>7.2</v>
      </c>
      <c r="H353" s="68" t="e">
        <f t="shared" si="44"/>
        <v>#REF!</v>
      </c>
      <c r="I353" s="68"/>
      <c r="J353" s="68"/>
      <c r="K353" s="25"/>
      <c r="L353" s="25"/>
      <c r="M353" s="25"/>
      <c r="N353" s="25"/>
      <c r="O353" s="28"/>
    </row>
    <row r="354" hidden="1" customHeight="1" spans="1:15">
      <c r="A354" s="37"/>
      <c r="B354" s="37"/>
      <c r="C354" s="118" t="s">
        <v>135</v>
      </c>
      <c r="D354" s="117"/>
      <c r="E354" s="38"/>
      <c r="F354" s="38">
        <v>15</v>
      </c>
      <c r="G354" s="38">
        <v>15</v>
      </c>
      <c r="H354" s="68" t="e">
        <f t="shared" si="44"/>
        <v>#REF!</v>
      </c>
      <c r="I354" s="68"/>
      <c r="J354" s="68"/>
      <c r="K354" s="25"/>
      <c r="L354" s="25"/>
      <c r="M354" s="25"/>
      <c r="N354" s="25"/>
      <c r="O354" s="28"/>
    </row>
    <row r="355" hidden="1" customHeight="1" spans="1:15">
      <c r="A355" s="37"/>
      <c r="B355" s="37"/>
      <c r="C355" s="118" t="s">
        <v>136</v>
      </c>
      <c r="D355" s="117"/>
      <c r="E355" s="38"/>
      <c r="F355" s="38">
        <v>30</v>
      </c>
      <c r="G355" s="38">
        <v>30</v>
      </c>
      <c r="H355" s="68" t="e">
        <f t="shared" si="44"/>
        <v>#REF!</v>
      </c>
      <c r="I355" s="68"/>
      <c r="J355" s="68"/>
      <c r="K355" s="25"/>
      <c r="L355" s="65"/>
      <c r="M355" s="123"/>
      <c r="N355" s="123"/>
      <c r="O355" s="28"/>
    </row>
    <row r="356" hidden="1" customHeight="1" spans="1:15">
      <c r="A356" s="37"/>
      <c r="B356" s="37"/>
      <c r="C356" s="118" t="s">
        <v>137</v>
      </c>
      <c r="D356" s="117"/>
      <c r="E356" s="38"/>
      <c r="F356" s="38">
        <v>30</v>
      </c>
      <c r="G356" s="38">
        <v>30</v>
      </c>
      <c r="H356" s="68" t="e">
        <f>F356*$E$5/1000</f>
        <v>#REF!</v>
      </c>
      <c r="I356" s="68"/>
      <c r="J356" s="68"/>
      <c r="K356" s="125"/>
      <c r="L356" s="126"/>
      <c r="M356" s="127"/>
      <c r="N356" s="127"/>
      <c r="O356" s="124"/>
    </row>
    <row r="357" hidden="1" customHeight="1" spans="1:15">
      <c r="A357" s="37" t="s">
        <v>138</v>
      </c>
      <c r="B357" s="37"/>
      <c r="C357" s="119" t="s">
        <v>139</v>
      </c>
      <c r="D357" s="117">
        <v>22.5</v>
      </c>
      <c r="E357" s="38"/>
      <c r="F357" s="38"/>
      <c r="G357" s="38"/>
      <c r="H357" s="68"/>
      <c r="I357" s="68"/>
      <c r="J357" s="68"/>
      <c r="K357" s="25"/>
      <c r="L357" s="25"/>
      <c r="M357" s="25"/>
      <c r="N357" s="25"/>
      <c r="O357" s="128"/>
    </row>
    <row r="358" hidden="1" customHeight="1" spans="1:15">
      <c r="A358" s="37"/>
      <c r="B358" s="37"/>
      <c r="C358" s="31" t="s">
        <v>31</v>
      </c>
      <c r="D358" s="117"/>
      <c r="E358" s="38"/>
      <c r="F358" s="38">
        <v>15</v>
      </c>
      <c r="G358" s="38">
        <v>15</v>
      </c>
      <c r="H358" s="68"/>
      <c r="I358" s="68"/>
      <c r="J358" s="68"/>
      <c r="K358" s="25"/>
      <c r="L358" s="25"/>
      <c r="M358" s="25"/>
      <c r="N358" s="25"/>
      <c r="O358" s="28"/>
    </row>
    <row r="359" hidden="1" customHeight="1" spans="1:15">
      <c r="A359" s="37"/>
      <c r="B359" s="37"/>
      <c r="C359" s="31" t="s">
        <v>24</v>
      </c>
      <c r="D359" s="117"/>
      <c r="E359" s="38"/>
      <c r="F359" s="38">
        <v>1.35</v>
      </c>
      <c r="G359" s="38">
        <v>1.35</v>
      </c>
      <c r="H359" s="68"/>
      <c r="I359" s="68"/>
      <c r="J359" s="68"/>
      <c r="K359" s="25"/>
      <c r="L359" s="25"/>
      <c r="M359" s="25"/>
      <c r="N359" s="25"/>
      <c r="O359" s="28"/>
    </row>
    <row r="360" hidden="1" customHeight="1" spans="1:15">
      <c r="A360" s="37"/>
      <c r="B360" s="37"/>
      <c r="C360" s="118" t="s">
        <v>140</v>
      </c>
      <c r="D360" s="117"/>
      <c r="E360" s="38"/>
      <c r="F360" s="38">
        <v>1.35</v>
      </c>
      <c r="G360" s="38">
        <v>1.35</v>
      </c>
      <c r="H360" s="68"/>
      <c r="I360" s="68"/>
      <c r="J360" s="68"/>
      <c r="K360" s="25"/>
      <c r="L360" s="25"/>
      <c r="M360" s="25"/>
      <c r="N360" s="25"/>
      <c r="O360" s="28"/>
    </row>
    <row r="361" hidden="1" customHeight="1" spans="1:15">
      <c r="A361" s="37"/>
      <c r="B361" s="37"/>
      <c r="C361" s="118" t="s">
        <v>25</v>
      </c>
      <c r="D361" s="117"/>
      <c r="E361" s="38"/>
      <c r="F361" s="38">
        <v>15</v>
      </c>
      <c r="G361" s="38">
        <v>15</v>
      </c>
      <c r="H361" s="68"/>
      <c r="I361" s="68"/>
      <c r="J361" s="68"/>
      <c r="K361" s="25"/>
      <c r="L361" s="25"/>
      <c r="M361" s="25"/>
      <c r="N361" s="25"/>
      <c r="O361" s="28"/>
    </row>
    <row r="362" hidden="1" customHeight="1" spans="1:15">
      <c r="A362" s="37"/>
      <c r="B362" s="37"/>
      <c r="C362" s="118" t="s">
        <v>141</v>
      </c>
      <c r="D362" s="117"/>
      <c r="E362" s="38"/>
      <c r="F362" s="38">
        <v>0.075</v>
      </c>
      <c r="G362" s="38">
        <v>0.075</v>
      </c>
      <c r="H362" s="68"/>
      <c r="I362" s="68"/>
      <c r="J362" s="68"/>
      <c r="K362" s="25"/>
      <c r="L362" s="25"/>
      <c r="M362" s="25"/>
      <c r="N362" s="25"/>
      <c r="O362" s="28"/>
    </row>
    <row r="363" hidden="1" customHeight="1" spans="1:15">
      <c r="A363" s="37"/>
      <c r="B363" s="37"/>
      <c r="C363" s="118" t="s">
        <v>23</v>
      </c>
      <c r="D363" s="117"/>
      <c r="E363" s="38"/>
      <c r="F363" s="38">
        <v>2.4</v>
      </c>
      <c r="G363" s="38">
        <v>2.4</v>
      </c>
      <c r="H363" s="68"/>
      <c r="I363" s="68"/>
      <c r="J363" s="68"/>
      <c r="K363" s="25"/>
      <c r="L363" s="25"/>
      <c r="M363" s="25"/>
      <c r="N363" s="25"/>
      <c r="O363" s="28"/>
    </row>
    <row r="364" customHeight="1" spans="1:15">
      <c r="A364" s="37" t="s">
        <v>26</v>
      </c>
      <c r="B364" s="37"/>
      <c r="C364" s="24" t="s">
        <v>198</v>
      </c>
      <c r="D364" s="25">
        <v>200</v>
      </c>
      <c r="E364" s="25"/>
      <c r="F364" s="25">
        <v>204</v>
      </c>
      <c r="G364" s="25">
        <v>200</v>
      </c>
      <c r="H364" s="68" t="e">
        <f t="shared" ref="H364:H365" si="45">$E$5*F364/1000</f>
        <v>#REF!</v>
      </c>
      <c r="I364" s="68"/>
      <c r="J364" s="68">
        <v>200</v>
      </c>
      <c r="K364" s="25">
        <v>8.2</v>
      </c>
      <c r="L364" s="25">
        <v>3</v>
      </c>
      <c r="M364" s="25">
        <v>11.8</v>
      </c>
      <c r="N364" s="25">
        <v>114</v>
      </c>
      <c r="O364" s="25">
        <v>1.2</v>
      </c>
    </row>
    <row r="365" hidden="1" customHeight="1" spans="1:15">
      <c r="A365" s="37" t="s">
        <v>143</v>
      </c>
      <c r="B365" s="37"/>
      <c r="C365" s="31"/>
      <c r="D365" s="35"/>
      <c r="E365" s="38"/>
      <c r="F365" s="38"/>
      <c r="G365" s="38"/>
      <c r="H365" s="68" t="e">
        <f t="shared" si="45"/>
        <v>#REF!</v>
      </c>
      <c r="I365" s="68"/>
      <c r="J365" s="68"/>
      <c r="K365" s="25"/>
      <c r="L365" s="25"/>
      <c r="M365" s="25"/>
      <c r="N365" s="25"/>
      <c r="O365" s="28"/>
    </row>
    <row r="366" hidden="1" customHeight="1" spans="1:15">
      <c r="A366" s="30" t="s">
        <v>34</v>
      </c>
      <c r="B366" s="30"/>
      <c r="C366" s="40" t="s">
        <v>35</v>
      </c>
      <c r="D366" s="35">
        <v>40</v>
      </c>
      <c r="E366" s="38"/>
      <c r="F366" s="38"/>
      <c r="G366" s="38"/>
      <c r="H366" s="39"/>
      <c r="I366" s="68"/>
      <c r="J366" s="68"/>
      <c r="K366" s="25">
        <v>1.6</v>
      </c>
      <c r="L366" s="25">
        <v>17.12</v>
      </c>
      <c r="M366" s="25">
        <v>10.52</v>
      </c>
      <c r="N366" s="25">
        <v>202.52</v>
      </c>
      <c r="O366" s="25">
        <v>0</v>
      </c>
    </row>
    <row r="367" hidden="1" customHeight="1" spans="1:15">
      <c r="A367" s="30" t="s">
        <v>36</v>
      </c>
      <c r="B367" s="30"/>
      <c r="C367" s="31" t="s">
        <v>24</v>
      </c>
      <c r="D367" s="35"/>
      <c r="E367" s="38"/>
      <c r="F367" s="35">
        <v>20</v>
      </c>
      <c r="G367" s="38">
        <v>20</v>
      </c>
      <c r="H367" s="39" t="e">
        <f>F367*#REF!/1000</f>
        <v>#REF!</v>
      </c>
      <c r="I367" s="68"/>
      <c r="J367" s="68"/>
      <c r="K367" s="69"/>
      <c r="L367" s="69"/>
      <c r="M367" s="69"/>
      <c r="N367" s="69"/>
      <c r="O367" s="69"/>
    </row>
    <row r="368" customHeight="1" spans="1:15">
      <c r="A368" s="30" t="s">
        <v>42</v>
      </c>
      <c r="B368" s="30"/>
      <c r="C368" s="40" t="s">
        <v>37</v>
      </c>
      <c r="D368" s="35">
        <v>25</v>
      </c>
      <c r="E368" s="38"/>
      <c r="F368" s="35">
        <v>20</v>
      </c>
      <c r="G368" s="38">
        <v>20</v>
      </c>
      <c r="H368" s="39" t="e">
        <f>F368*#REF!/1000</f>
        <v>#REF!</v>
      </c>
      <c r="I368" s="68"/>
      <c r="J368" s="68">
        <v>40</v>
      </c>
      <c r="K368" s="69">
        <v>2</v>
      </c>
      <c r="L368" s="69">
        <v>0.35</v>
      </c>
      <c r="M368" s="69">
        <v>0.33</v>
      </c>
      <c r="N368" s="69">
        <v>48.75</v>
      </c>
      <c r="O368" s="69"/>
    </row>
    <row r="369" customHeight="1" spans="1:15">
      <c r="A369" s="30" t="s">
        <v>38</v>
      </c>
      <c r="B369" s="30"/>
      <c r="C369" s="40" t="s">
        <v>98</v>
      </c>
      <c r="D369" s="35">
        <v>40</v>
      </c>
      <c r="E369" s="38"/>
      <c r="F369" s="35">
        <v>40</v>
      </c>
      <c r="G369" s="38">
        <v>40</v>
      </c>
      <c r="H369" s="39" t="e">
        <f t="shared" ref="H369" si="46">F369*$E$5/1000</f>
        <v>#REF!</v>
      </c>
      <c r="I369" s="68"/>
      <c r="J369" s="68">
        <v>40</v>
      </c>
      <c r="K369" s="69">
        <v>5.08</v>
      </c>
      <c r="L369" s="69">
        <v>4.6</v>
      </c>
      <c r="M369" s="69">
        <v>0.28</v>
      </c>
      <c r="N369" s="69">
        <v>62.8</v>
      </c>
      <c r="O369" s="70">
        <v>0.27</v>
      </c>
    </row>
    <row r="370" customHeight="1" spans="1:15">
      <c r="A370" s="30" t="s">
        <v>42</v>
      </c>
      <c r="B370" s="37"/>
      <c r="C370" s="40" t="s">
        <v>84</v>
      </c>
      <c r="D370" s="35">
        <v>20</v>
      </c>
      <c r="E370" s="35">
        <v>20</v>
      </c>
      <c r="F370" s="35">
        <v>20</v>
      </c>
      <c r="G370" s="35">
        <v>20</v>
      </c>
      <c r="H370" s="35">
        <v>20</v>
      </c>
      <c r="I370" s="35">
        <v>20</v>
      </c>
      <c r="J370" s="35">
        <v>20</v>
      </c>
      <c r="K370" s="69">
        <v>1.079</v>
      </c>
      <c r="L370" s="69">
        <v>0.195</v>
      </c>
      <c r="M370" s="69">
        <v>6.25</v>
      </c>
      <c r="N370" s="69">
        <v>36</v>
      </c>
      <c r="O370" s="69">
        <v>0</v>
      </c>
    </row>
    <row r="371" customHeight="1" spans="1:15">
      <c r="A371" s="30" t="s">
        <v>43</v>
      </c>
      <c r="B371" s="30"/>
      <c r="C371" s="40" t="s">
        <v>44</v>
      </c>
      <c r="D371" s="35" t="s">
        <v>46</v>
      </c>
      <c r="E371" s="35" t="s">
        <v>46</v>
      </c>
      <c r="F371" s="35" t="s">
        <v>46</v>
      </c>
      <c r="G371" s="35" t="s">
        <v>46</v>
      </c>
      <c r="H371" s="35" t="s">
        <v>46</v>
      </c>
      <c r="I371" s="35" t="s">
        <v>46</v>
      </c>
      <c r="J371" s="35" t="s">
        <v>46</v>
      </c>
      <c r="K371" s="69">
        <v>0.4</v>
      </c>
      <c r="L371" s="69">
        <v>0.4</v>
      </c>
      <c r="M371" s="69">
        <v>9.8</v>
      </c>
      <c r="N371" s="69">
        <v>44</v>
      </c>
      <c r="O371" s="69">
        <v>22</v>
      </c>
    </row>
    <row r="372" customHeight="1" spans="1:20">
      <c r="A372" s="8"/>
      <c r="B372" s="143"/>
      <c r="C372" s="41" t="s">
        <v>47</v>
      </c>
      <c r="D372" s="35"/>
      <c r="E372" s="32"/>
      <c r="F372" s="36"/>
      <c r="G372" s="32"/>
      <c r="H372" s="34">
        <f>F372*$E$16/1000</f>
        <v>0</v>
      </c>
      <c r="I372" s="67"/>
      <c r="J372" s="67"/>
      <c r="K372" s="64">
        <f>K370+K364+K366+K369+K371</f>
        <v>16.359</v>
      </c>
      <c r="L372" s="64">
        <f t="shared" ref="L372:O372" si="47">L370+L364+L366+L369+L371</f>
        <v>25.315</v>
      </c>
      <c r="M372" s="64">
        <f t="shared" si="47"/>
        <v>38.65</v>
      </c>
      <c r="N372" s="64">
        <f t="shared" si="47"/>
        <v>459.32</v>
      </c>
      <c r="O372" s="64">
        <f t="shared" si="47"/>
        <v>23.47</v>
      </c>
      <c r="P372" s="169"/>
      <c r="Q372" s="169"/>
      <c r="R372" s="169"/>
      <c r="S372" s="169"/>
      <c r="T372" s="169"/>
    </row>
    <row r="373" customHeight="1" spans="1:15">
      <c r="A373" s="8"/>
      <c r="B373" s="185" t="s">
        <v>48</v>
      </c>
      <c r="C373" s="41"/>
      <c r="D373" s="35"/>
      <c r="E373" s="32"/>
      <c r="F373" s="36"/>
      <c r="G373" s="32"/>
      <c r="H373" s="34"/>
      <c r="I373" s="67"/>
      <c r="J373" s="67"/>
      <c r="K373" s="64"/>
      <c r="L373" s="64"/>
      <c r="M373" s="64"/>
      <c r="N373" s="64"/>
      <c r="O373" s="64"/>
    </row>
    <row r="374" customHeight="1" spans="1:15">
      <c r="A374" s="30" t="s">
        <v>49</v>
      </c>
      <c r="B374" s="30"/>
      <c r="C374" s="24" t="s">
        <v>398</v>
      </c>
      <c r="D374" s="43" t="s">
        <v>41</v>
      </c>
      <c r="E374" s="38"/>
      <c r="F374" s="35"/>
      <c r="G374" s="38"/>
      <c r="H374" s="39" t="e">
        <f t="shared" ref="H374" si="48">F374*$E$5/1000</f>
        <v>#REF!</v>
      </c>
      <c r="I374" s="68"/>
      <c r="J374" s="68" t="s">
        <v>378</v>
      </c>
      <c r="K374" s="25">
        <v>0.48</v>
      </c>
      <c r="L374" s="25">
        <v>0.12</v>
      </c>
      <c r="M374" s="25">
        <v>1.56</v>
      </c>
      <c r="N374" s="25">
        <v>8.4</v>
      </c>
      <c r="O374" s="65">
        <v>2.94</v>
      </c>
    </row>
    <row r="375" hidden="1" customHeight="1" spans="2:15">
      <c r="B375" s="8"/>
      <c r="C375" s="31" t="s">
        <v>151</v>
      </c>
      <c r="D375" s="38"/>
      <c r="E375" s="121"/>
      <c r="F375" s="33">
        <v>37.08</v>
      </c>
      <c r="G375" s="33">
        <v>36</v>
      </c>
      <c r="H375" s="67">
        <f t="shared" ref="H375:H377" si="49">F375*$E$26/1000</f>
        <v>0</v>
      </c>
      <c r="I375" s="67" t="e">
        <f>E374*D374/1000</f>
        <v>#VALUE!</v>
      </c>
      <c r="J375" s="67"/>
      <c r="K375" s="28"/>
      <c r="L375" s="28"/>
      <c r="M375" s="28"/>
      <c r="N375" s="28"/>
      <c r="O375" s="28"/>
    </row>
    <row r="376" hidden="1" customHeight="1" spans="1:15">
      <c r="A376" s="147" t="s">
        <v>30</v>
      </c>
      <c r="B376" s="8"/>
      <c r="C376" s="31" t="s">
        <v>59</v>
      </c>
      <c r="D376" s="38"/>
      <c r="E376" s="121"/>
      <c r="F376" s="33">
        <v>14</v>
      </c>
      <c r="G376" s="33">
        <v>12</v>
      </c>
      <c r="H376" s="67">
        <f t="shared" si="49"/>
        <v>0</v>
      </c>
      <c r="I376" s="67" t="s">
        <v>74</v>
      </c>
      <c r="J376" s="67"/>
      <c r="K376" s="28"/>
      <c r="L376" s="28"/>
      <c r="M376" s="28"/>
      <c r="N376" s="28"/>
      <c r="O376" s="28"/>
    </row>
    <row r="377" hidden="1" customHeight="1" spans="1:15">
      <c r="A377" s="8"/>
      <c r="B377" s="147"/>
      <c r="C377" s="31" t="s">
        <v>208</v>
      </c>
      <c r="D377" s="38"/>
      <c r="E377" s="121"/>
      <c r="F377" s="121">
        <v>12</v>
      </c>
      <c r="G377" s="121">
        <v>12</v>
      </c>
      <c r="H377" s="67">
        <f t="shared" si="49"/>
        <v>0</v>
      </c>
      <c r="I377" s="67"/>
      <c r="J377" s="67"/>
      <c r="K377" s="28"/>
      <c r="L377" s="28"/>
      <c r="M377" s="28"/>
      <c r="N377" s="28"/>
      <c r="O377" s="28"/>
    </row>
    <row r="378" customHeight="1" spans="1:15">
      <c r="A378" s="30" t="s">
        <v>152</v>
      </c>
      <c r="B378" s="37"/>
      <c r="C378" s="24" t="s">
        <v>399</v>
      </c>
      <c r="D378" s="25">
        <v>200</v>
      </c>
      <c r="E378" s="25">
        <f>E374</f>
        <v>0</v>
      </c>
      <c r="F378" s="43"/>
      <c r="G378" s="25"/>
      <c r="H378" s="68">
        <f>F378*$E$24/1000</f>
        <v>0</v>
      </c>
      <c r="I378" s="68"/>
      <c r="J378" s="68">
        <v>250</v>
      </c>
      <c r="K378" s="25">
        <v>1.6</v>
      </c>
      <c r="L378" s="25">
        <v>3.4</v>
      </c>
      <c r="M378" s="25">
        <v>8.6</v>
      </c>
      <c r="N378" s="25">
        <v>72</v>
      </c>
      <c r="O378" s="28">
        <v>14.8</v>
      </c>
    </row>
    <row r="379" hidden="1" customHeight="1" spans="1:15">
      <c r="A379" s="30" t="s">
        <v>154</v>
      </c>
      <c r="B379" s="37"/>
      <c r="C379" s="130" t="s">
        <v>103</v>
      </c>
      <c r="D379" s="131"/>
      <c r="E379" s="38"/>
      <c r="F379" s="132">
        <v>40</v>
      </c>
      <c r="G379" s="131">
        <v>32</v>
      </c>
      <c r="H379" s="133">
        <f t="shared" ref="H379:H385" si="50">F379*$E$29/1000</f>
        <v>0</v>
      </c>
      <c r="I379" s="68"/>
      <c r="J379" s="68"/>
      <c r="K379" s="25"/>
      <c r="L379" s="25"/>
      <c r="M379" s="25"/>
      <c r="N379" s="25"/>
      <c r="O379" s="28"/>
    </row>
    <row r="380" hidden="1" customHeight="1" spans="1:15">
      <c r="A380" s="30"/>
      <c r="B380" s="37"/>
      <c r="C380" s="31" t="s">
        <v>155</v>
      </c>
      <c r="D380" s="38"/>
      <c r="E380" s="38"/>
      <c r="F380" s="35">
        <v>30</v>
      </c>
      <c r="G380" s="38">
        <v>24</v>
      </c>
      <c r="H380" s="133">
        <f t="shared" si="50"/>
        <v>0</v>
      </c>
      <c r="I380" s="68"/>
      <c r="J380" s="68"/>
      <c r="K380" s="25"/>
      <c r="L380" s="25"/>
      <c r="M380" s="25"/>
      <c r="N380" s="25"/>
      <c r="O380" s="28"/>
    </row>
    <row r="381" hidden="1" customHeight="1" spans="1:15">
      <c r="A381" s="30"/>
      <c r="B381" s="37"/>
      <c r="C381" s="31" t="s">
        <v>137</v>
      </c>
      <c r="D381" s="38"/>
      <c r="E381" s="38"/>
      <c r="F381" s="35">
        <v>10</v>
      </c>
      <c r="G381" s="38">
        <v>8</v>
      </c>
      <c r="H381" s="133">
        <f t="shared" si="50"/>
        <v>0</v>
      </c>
      <c r="I381" s="68"/>
      <c r="J381" s="68"/>
      <c r="K381" s="25"/>
      <c r="L381" s="25"/>
      <c r="M381" s="25"/>
      <c r="N381" s="25"/>
      <c r="O381" s="28"/>
    </row>
    <row r="382" hidden="1" customHeight="1" spans="1:15">
      <c r="A382" s="30"/>
      <c r="B382" s="37"/>
      <c r="C382" s="31" t="s">
        <v>156</v>
      </c>
      <c r="D382" s="38"/>
      <c r="E382" s="38"/>
      <c r="F382" s="35">
        <v>10</v>
      </c>
      <c r="G382" s="38">
        <v>8</v>
      </c>
      <c r="H382" s="133">
        <f t="shared" si="50"/>
        <v>0</v>
      </c>
      <c r="I382" s="68">
        <f>D378*E378/1000</f>
        <v>0</v>
      </c>
      <c r="J382" s="68"/>
      <c r="K382" s="25"/>
      <c r="L382" s="25"/>
      <c r="M382" s="25"/>
      <c r="N382" s="25"/>
      <c r="O382" s="28"/>
    </row>
    <row r="383" hidden="1" customHeight="1" spans="1:15">
      <c r="A383" s="30"/>
      <c r="B383" s="37"/>
      <c r="C383" s="31" t="s">
        <v>157</v>
      </c>
      <c r="D383" s="38"/>
      <c r="E383" s="38"/>
      <c r="F383" s="35">
        <v>6</v>
      </c>
      <c r="G383" s="38">
        <v>6</v>
      </c>
      <c r="H383" s="133">
        <f t="shared" si="50"/>
        <v>0</v>
      </c>
      <c r="I383" s="68" t="s">
        <v>32</v>
      </c>
      <c r="J383" s="68"/>
      <c r="K383" s="37"/>
      <c r="L383" s="37"/>
      <c r="M383" s="37"/>
      <c r="N383" s="37"/>
      <c r="O383" s="8"/>
    </row>
    <row r="384" hidden="1" customHeight="1" spans="1:15">
      <c r="A384" s="30"/>
      <c r="B384" s="37"/>
      <c r="C384" s="31" t="s">
        <v>24</v>
      </c>
      <c r="D384" s="38"/>
      <c r="E384" s="38"/>
      <c r="F384" s="35">
        <v>4</v>
      </c>
      <c r="G384" s="38">
        <v>4</v>
      </c>
      <c r="H384" s="133">
        <f t="shared" si="50"/>
        <v>0</v>
      </c>
      <c r="I384" s="68"/>
      <c r="J384" s="68"/>
      <c r="K384" s="37"/>
      <c r="L384" s="37"/>
      <c r="M384" s="37"/>
      <c r="N384" s="37"/>
      <c r="O384" s="8"/>
    </row>
    <row r="385" hidden="1" customHeight="1" spans="1:15">
      <c r="A385" s="30"/>
      <c r="B385" s="37"/>
      <c r="C385" s="31" t="s">
        <v>33</v>
      </c>
      <c r="D385" s="38"/>
      <c r="E385" s="38"/>
      <c r="F385" s="35">
        <v>2</v>
      </c>
      <c r="G385" s="38">
        <v>2</v>
      </c>
      <c r="H385" s="133">
        <f t="shared" si="50"/>
        <v>0</v>
      </c>
      <c r="I385" s="68"/>
      <c r="J385" s="68"/>
      <c r="K385" s="37"/>
      <c r="L385" s="37"/>
      <c r="M385" s="37"/>
      <c r="N385" s="37"/>
      <c r="O385" s="8"/>
    </row>
    <row r="386" hidden="1" customHeight="1" spans="1:15">
      <c r="A386" s="30"/>
      <c r="B386" s="37"/>
      <c r="C386" s="31" t="s">
        <v>109</v>
      </c>
      <c r="D386" s="44"/>
      <c r="E386" s="45"/>
      <c r="F386" s="38">
        <v>21.26</v>
      </c>
      <c r="G386" s="38">
        <v>16.1</v>
      </c>
      <c r="H386" s="133"/>
      <c r="I386" s="68"/>
      <c r="J386" s="68"/>
      <c r="K386" s="37"/>
      <c r="L386" s="37"/>
      <c r="M386" s="37"/>
      <c r="N386" s="37"/>
      <c r="O386" s="8"/>
    </row>
    <row r="387" hidden="1" customHeight="1" spans="1:15">
      <c r="A387" s="30"/>
      <c r="B387" s="37"/>
      <c r="C387" s="31" t="s">
        <v>158</v>
      </c>
      <c r="D387" s="38"/>
      <c r="E387" s="38"/>
      <c r="F387" s="35">
        <v>160</v>
      </c>
      <c r="G387" s="38">
        <v>160</v>
      </c>
      <c r="H387" s="133">
        <f t="shared" ref="H387:H388" si="51">F387*$E$29/1000</f>
        <v>0</v>
      </c>
      <c r="I387" s="68"/>
      <c r="J387" s="68"/>
      <c r="K387" s="37"/>
      <c r="L387" s="37"/>
      <c r="M387" s="37"/>
      <c r="N387" s="37"/>
      <c r="O387" s="8"/>
    </row>
    <row r="388" hidden="1" customHeight="1" spans="1:15">
      <c r="A388" s="30"/>
      <c r="B388" s="37"/>
      <c r="C388" s="31" t="s">
        <v>110</v>
      </c>
      <c r="D388" s="38"/>
      <c r="E388" s="38"/>
      <c r="F388" s="35">
        <v>4</v>
      </c>
      <c r="G388" s="38">
        <v>4</v>
      </c>
      <c r="H388" s="133">
        <f t="shared" si="51"/>
        <v>0</v>
      </c>
      <c r="I388" s="68"/>
      <c r="J388" s="68"/>
      <c r="K388" s="37"/>
      <c r="L388" s="37"/>
      <c r="M388" s="37"/>
      <c r="N388" s="37"/>
      <c r="O388" s="8"/>
    </row>
    <row r="389" customHeight="1" spans="1:15">
      <c r="A389" s="193" t="s">
        <v>62</v>
      </c>
      <c r="B389" s="8"/>
      <c r="C389" s="24" t="s">
        <v>400</v>
      </c>
      <c r="D389" s="25">
        <v>75</v>
      </c>
      <c r="E389" s="121">
        <f>E378</f>
        <v>0</v>
      </c>
      <c r="F389" s="183"/>
      <c r="G389" s="121"/>
      <c r="H389" s="67">
        <f t="shared" ref="H389" si="52">F389*$E$33/1000</f>
        <v>0</v>
      </c>
      <c r="I389" s="67"/>
      <c r="J389" s="67">
        <v>100</v>
      </c>
      <c r="K389" s="121">
        <v>18.3</v>
      </c>
      <c r="L389" s="121">
        <v>10.8</v>
      </c>
      <c r="M389" s="121">
        <v>0</v>
      </c>
      <c r="N389" s="121">
        <v>167.25</v>
      </c>
      <c r="O389" s="121">
        <v>0</v>
      </c>
    </row>
    <row r="390" hidden="1" customHeight="1" spans="1:15">
      <c r="A390" s="193" t="s">
        <v>248</v>
      </c>
      <c r="B390" s="8"/>
      <c r="C390" s="31" t="s">
        <v>249</v>
      </c>
      <c r="D390" s="44"/>
      <c r="E390" s="135"/>
      <c r="F390" s="145">
        <v>77.37</v>
      </c>
      <c r="G390" s="33">
        <v>75</v>
      </c>
      <c r="H390" s="194">
        <f t="shared" ref="H390:H396" si="53">F390*$Y$45/1000</f>
        <v>0</v>
      </c>
      <c r="I390" s="67"/>
      <c r="J390" s="67"/>
      <c r="K390" s="138"/>
      <c r="L390" s="138"/>
      <c r="M390" s="138"/>
      <c r="N390" s="138"/>
      <c r="O390" s="138"/>
    </row>
    <row r="391" hidden="1" customHeight="1" spans="1:15">
      <c r="A391" s="193" t="s">
        <v>30</v>
      </c>
      <c r="B391" s="8"/>
      <c r="C391" s="31" t="s">
        <v>79</v>
      </c>
      <c r="D391" s="38"/>
      <c r="E391" s="33"/>
      <c r="F391" s="145">
        <v>6.25</v>
      </c>
      <c r="G391" s="33">
        <v>6.25</v>
      </c>
      <c r="H391" s="67">
        <f t="shared" si="53"/>
        <v>0</v>
      </c>
      <c r="I391" s="67"/>
      <c r="J391" s="67"/>
      <c r="K391" s="33"/>
      <c r="L391" s="33"/>
      <c r="M391" s="33"/>
      <c r="N391" s="33"/>
      <c r="O391" s="33"/>
    </row>
    <row r="392" hidden="1" customHeight="1" spans="1:15">
      <c r="A392" s="8" t="s">
        <v>250</v>
      </c>
      <c r="B392" s="8"/>
      <c r="C392" s="31" t="s">
        <v>59</v>
      </c>
      <c r="D392" s="38"/>
      <c r="E392" s="33"/>
      <c r="F392" s="145">
        <v>7.5</v>
      </c>
      <c r="G392" s="33">
        <v>6.25</v>
      </c>
      <c r="H392" s="67">
        <f t="shared" si="53"/>
        <v>0</v>
      </c>
      <c r="I392" s="67">
        <f>D389*E389/1000</f>
        <v>0</v>
      </c>
      <c r="J392" s="67"/>
      <c r="K392" s="33"/>
      <c r="L392" s="33"/>
      <c r="M392" s="33"/>
      <c r="N392" s="33"/>
      <c r="O392" s="33"/>
    </row>
    <row r="393" hidden="1" customHeight="1" spans="1:15">
      <c r="A393" s="8"/>
      <c r="B393" s="8"/>
      <c r="C393" s="31" t="s">
        <v>119</v>
      </c>
      <c r="D393" s="38"/>
      <c r="E393" s="33"/>
      <c r="F393" s="145">
        <v>5</v>
      </c>
      <c r="G393" s="33">
        <v>5</v>
      </c>
      <c r="H393" s="67">
        <f t="shared" si="53"/>
        <v>0</v>
      </c>
      <c r="I393" s="67" t="s">
        <v>74</v>
      </c>
      <c r="J393" s="67"/>
      <c r="K393" s="33"/>
      <c r="L393" s="33"/>
      <c r="M393" s="33"/>
      <c r="N393" s="33"/>
      <c r="O393" s="33"/>
    </row>
    <row r="394" hidden="1" customHeight="1" spans="1:15">
      <c r="A394" s="8"/>
      <c r="B394" s="8"/>
      <c r="C394" s="31" t="s">
        <v>25</v>
      </c>
      <c r="D394" s="38"/>
      <c r="E394" s="33"/>
      <c r="F394" s="145">
        <v>75.25</v>
      </c>
      <c r="G394" s="33">
        <v>76.25</v>
      </c>
      <c r="H394" s="67">
        <f t="shared" si="53"/>
        <v>0</v>
      </c>
      <c r="I394" s="67"/>
      <c r="J394" s="67"/>
      <c r="K394" s="33"/>
      <c r="L394" s="33"/>
      <c r="M394" s="33"/>
      <c r="N394" s="33"/>
      <c r="O394" s="33"/>
    </row>
    <row r="395" hidden="1" customHeight="1" spans="1:15">
      <c r="A395" s="8"/>
      <c r="B395" s="8"/>
      <c r="C395" s="31" t="s">
        <v>157</v>
      </c>
      <c r="D395" s="35"/>
      <c r="E395" s="33"/>
      <c r="F395" s="145">
        <v>5</v>
      </c>
      <c r="G395" s="33">
        <v>5</v>
      </c>
      <c r="H395" s="67">
        <f t="shared" si="53"/>
        <v>0</v>
      </c>
      <c r="I395" s="67"/>
      <c r="J395" s="67"/>
      <c r="K395" s="33"/>
      <c r="L395" s="33"/>
      <c r="M395" s="33"/>
      <c r="N395" s="33"/>
      <c r="O395" s="33"/>
    </row>
    <row r="396" hidden="1" customHeight="1" spans="1:15">
      <c r="A396" s="8"/>
      <c r="B396" s="8"/>
      <c r="C396" s="31" t="s">
        <v>235</v>
      </c>
      <c r="D396" s="35"/>
      <c r="E396" s="33"/>
      <c r="F396" s="145">
        <v>4.2</v>
      </c>
      <c r="G396" s="33">
        <v>3</v>
      </c>
      <c r="H396" s="67">
        <f t="shared" si="53"/>
        <v>0</v>
      </c>
      <c r="I396" s="67"/>
      <c r="J396" s="67"/>
      <c r="K396" s="33"/>
      <c r="L396" s="33"/>
      <c r="M396" s="33"/>
      <c r="N396" s="33"/>
      <c r="O396" s="33"/>
    </row>
    <row r="397" customHeight="1" spans="1:15">
      <c r="A397" s="23" t="s">
        <v>251</v>
      </c>
      <c r="B397" s="8"/>
      <c r="C397" s="24" t="s">
        <v>350</v>
      </c>
      <c r="D397" s="25">
        <v>150</v>
      </c>
      <c r="E397" s="28">
        <f>E389</f>
        <v>0</v>
      </c>
      <c r="F397" s="195"/>
      <c r="G397" s="38"/>
      <c r="H397" s="67">
        <f>F397*$E$55/1000</f>
        <v>0</v>
      </c>
      <c r="I397" s="67"/>
      <c r="J397" s="67">
        <v>180</v>
      </c>
      <c r="K397" s="28">
        <v>5.85</v>
      </c>
      <c r="L397" s="28">
        <v>4.65</v>
      </c>
      <c r="M397" s="28">
        <v>14.1</v>
      </c>
      <c r="N397" s="28">
        <v>121</v>
      </c>
      <c r="O397" s="28">
        <v>12.61</v>
      </c>
    </row>
    <row r="398" hidden="1" customHeight="1" spans="1:15">
      <c r="A398" s="8" t="s">
        <v>253</v>
      </c>
      <c r="B398" s="8"/>
      <c r="C398" s="31" t="s">
        <v>57</v>
      </c>
      <c r="D398" s="25"/>
      <c r="E398" s="28"/>
      <c r="F398" s="32">
        <v>171</v>
      </c>
      <c r="G398" s="38">
        <v>128.25</v>
      </c>
      <c r="H398" s="67">
        <f t="shared" ref="H398:H400" si="54">F398*$E$55/1000</f>
        <v>0</v>
      </c>
      <c r="I398" s="67">
        <f>D397*E397/1000</f>
        <v>0</v>
      </c>
      <c r="J398" s="67"/>
      <c r="K398" s="28"/>
      <c r="L398" s="28"/>
      <c r="M398" s="28"/>
      <c r="N398" s="28"/>
      <c r="O398" s="28"/>
    </row>
    <row r="399" hidden="1" customHeight="1" spans="1:15">
      <c r="A399" s="23"/>
      <c r="B399" s="8"/>
      <c r="C399" s="31" t="s">
        <v>31</v>
      </c>
      <c r="D399" s="25"/>
      <c r="E399" s="28"/>
      <c r="F399" s="32">
        <v>22.5</v>
      </c>
      <c r="G399" s="38">
        <v>22.5</v>
      </c>
      <c r="H399" s="67">
        <f t="shared" si="54"/>
        <v>0</v>
      </c>
      <c r="I399" s="67" t="s">
        <v>74</v>
      </c>
      <c r="J399" s="67"/>
      <c r="K399" s="28"/>
      <c r="L399" s="28"/>
      <c r="M399" s="28"/>
      <c r="N399" s="28"/>
      <c r="O399" s="28"/>
    </row>
    <row r="400" hidden="1" customHeight="1" spans="1:15">
      <c r="A400" s="23"/>
      <c r="B400" s="8"/>
      <c r="C400" s="31" t="s">
        <v>24</v>
      </c>
      <c r="D400" s="25"/>
      <c r="E400" s="28"/>
      <c r="F400" s="32">
        <v>4.5</v>
      </c>
      <c r="G400" s="35">
        <v>4.5</v>
      </c>
      <c r="H400" s="67">
        <f t="shared" si="54"/>
        <v>0</v>
      </c>
      <c r="I400" s="67"/>
      <c r="J400" s="67"/>
      <c r="K400" s="28"/>
      <c r="L400" s="28"/>
      <c r="M400" s="28"/>
      <c r="N400" s="28"/>
      <c r="O400" s="28"/>
    </row>
    <row r="401" customHeight="1" spans="1:15">
      <c r="A401" s="30" t="s">
        <v>80</v>
      </c>
      <c r="B401" s="30"/>
      <c r="C401" s="24" t="s">
        <v>81</v>
      </c>
      <c r="D401" s="43">
        <v>200</v>
      </c>
      <c r="E401" s="25">
        <f>Y398</f>
        <v>0</v>
      </c>
      <c r="F401" s="43"/>
      <c r="G401" s="25"/>
      <c r="H401" s="39">
        <f>F401*$Y$45/1000</f>
        <v>0</v>
      </c>
      <c r="I401" s="68"/>
      <c r="J401" s="68">
        <v>200</v>
      </c>
      <c r="K401" s="25">
        <v>0.6</v>
      </c>
      <c r="L401" s="25">
        <v>0.2</v>
      </c>
      <c r="M401" s="25">
        <v>26.6</v>
      </c>
      <c r="N401" s="25">
        <v>110</v>
      </c>
      <c r="O401" s="65">
        <v>0.73</v>
      </c>
    </row>
    <row r="402" hidden="1" customHeight="1" spans="1:15">
      <c r="A402" s="30" t="s">
        <v>55</v>
      </c>
      <c r="B402" s="30"/>
      <c r="C402" s="31" t="s">
        <v>82</v>
      </c>
      <c r="D402" s="35"/>
      <c r="E402" s="38"/>
      <c r="F402" s="35">
        <v>25</v>
      </c>
      <c r="G402" s="38">
        <v>25</v>
      </c>
      <c r="H402" s="39">
        <f t="shared" ref="H402:H404" si="55">F402*$E$48/1000</f>
        <v>0</v>
      </c>
      <c r="I402" s="68"/>
      <c r="J402" s="68"/>
      <c r="K402" s="25"/>
      <c r="L402" s="25"/>
      <c r="M402" s="25"/>
      <c r="N402" s="25"/>
      <c r="O402" s="25"/>
    </row>
    <row r="403" hidden="1" customHeight="1" spans="1:15">
      <c r="A403" s="30" t="s">
        <v>30</v>
      </c>
      <c r="B403" s="30"/>
      <c r="C403" s="31" t="s">
        <v>33</v>
      </c>
      <c r="D403" s="35"/>
      <c r="E403" s="38"/>
      <c r="F403" s="35">
        <v>12</v>
      </c>
      <c r="G403" s="38">
        <v>12</v>
      </c>
      <c r="H403" s="39">
        <f t="shared" si="55"/>
        <v>0</v>
      </c>
      <c r="I403" s="68">
        <f>D401*E401/1000</f>
        <v>0</v>
      </c>
      <c r="J403" s="68"/>
      <c r="K403" s="25"/>
      <c r="L403" s="25"/>
      <c r="M403" s="25"/>
      <c r="N403" s="25"/>
      <c r="O403" s="25"/>
    </row>
    <row r="404" hidden="1" customHeight="1" spans="1:15">
      <c r="A404" s="30"/>
      <c r="B404" s="30"/>
      <c r="C404" s="31" t="s">
        <v>25</v>
      </c>
      <c r="D404" s="35"/>
      <c r="E404" s="38"/>
      <c r="F404" s="35">
        <v>200</v>
      </c>
      <c r="G404" s="38">
        <v>200</v>
      </c>
      <c r="H404" s="39">
        <f t="shared" si="55"/>
        <v>0</v>
      </c>
      <c r="I404" s="68" t="s">
        <v>32</v>
      </c>
      <c r="J404" s="68"/>
      <c r="K404" s="25"/>
      <c r="L404" s="25"/>
      <c r="M404" s="25"/>
      <c r="N404" s="25"/>
      <c r="O404" s="25"/>
    </row>
    <row r="405" customHeight="1" spans="1:15">
      <c r="A405" s="30" t="s">
        <v>42</v>
      </c>
      <c r="B405" s="30"/>
      <c r="C405" s="24" t="s">
        <v>84</v>
      </c>
      <c r="D405" s="43">
        <v>40</v>
      </c>
      <c r="E405" s="25"/>
      <c r="F405" s="43">
        <v>50</v>
      </c>
      <c r="G405" s="25">
        <v>50</v>
      </c>
      <c r="H405" s="39" t="e">
        <f t="shared" ref="H405:H406" si="56">F405*$E$5/1000</f>
        <v>#REF!</v>
      </c>
      <c r="I405" s="68"/>
      <c r="J405" s="68">
        <v>60</v>
      </c>
      <c r="K405" s="25">
        <v>2.8</v>
      </c>
      <c r="L405" s="25">
        <v>0.51</v>
      </c>
      <c r="M405" s="25">
        <v>0.75</v>
      </c>
      <c r="N405" s="25">
        <v>90</v>
      </c>
      <c r="O405" s="25">
        <v>0</v>
      </c>
    </row>
    <row r="406" customHeight="1" spans="1:15">
      <c r="A406" s="30" t="s">
        <v>42</v>
      </c>
      <c r="B406" s="30"/>
      <c r="C406" s="24" t="s">
        <v>37</v>
      </c>
      <c r="D406" s="47">
        <v>20</v>
      </c>
      <c r="E406" s="25"/>
      <c r="F406" s="43">
        <v>50</v>
      </c>
      <c r="G406" s="25">
        <v>50</v>
      </c>
      <c r="H406" s="39" t="e">
        <f t="shared" si="56"/>
        <v>#REF!</v>
      </c>
      <c r="I406" s="76"/>
      <c r="J406" s="68">
        <v>30</v>
      </c>
      <c r="K406" s="69">
        <v>4.1</v>
      </c>
      <c r="L406" s="69">
        <v>0.7</v>
      </c>
      <c r="M406" s="69">
        <v>0.65</v>
      </c>
      <c r="N406" s="69">
        <v>97.5</v>
      </c>
      <c r="O406" s="69">
        <v>0</v>
      </c>
    </row>
    <row r="407" customHeight="1" spans="1:15">
      <c r="A407" s="8"/>
      <c r="B407" s="109" t="s">
        <v>85</v>
      </c>
      <c r="C407" s="137"/>
      <c r="D407" s="25"/>
      <c r="E407" s="28"/>
      <c r="F407" s="27"/>
      <c r="G407" s="28"/>
      <c r="H407" s="67"/>
      <c r="I407" s="64"/>
      <c r="J407" s="64"/>
      <c r="K407" s="64"/>
      <c r="L407" s="64"/>
      <c r="M407" s="64"/>
      <c r="N407" s="59"/>
      <c r="O407" s="59"/>
    </row>
    <row r="408" customHeight="1" spans="1:15">
      <c r="A408" s="8" t="s">
        <v>168</v>
      </c>
      <c r="B408" s="8"/>
      <c r="C408" s="48" t="s">
        <v>322</v>
      </c>
      <c r="D408" s="49">
        <v>200</v>
      </c>
      <c r="E408" s="50"/>
      <c r="F408" s="51"/>
      <c r="G408" s="50"/>
      <c r="H408" s="39"/>
      <c r="I408" s="78"/>
      <c r="J408" s="141">
        <v>200</v>
      </c>
      <c r="K408" s="79">
        <v>0.6</v>
      </c>
      <c r="L408" s="79">
        <v>0</v>
      </c>
      <c r="M408" s="79">
        <v>0.13</v>
      </c>
      <c r="N408" s="84">
        <v>70</v>
      </c>
      <c r="O408" s="82"/>
    </row>
    <row r="409" customHeight="1" spans="1:15">
      <c r="A409" s="30" t="s">
        <v>87</v>
      </c>
      <c r="B409" s="30"/>
      <c r="C409" s="40" t="s">
        <v>307</v>
      </c>
      <c r="D409" s="35">
        <v>20</v>
      </c>
      <c r="E409" s="38"/>
      <c r="F409" s="35">
        <v>20</v>
      </c>
      <c r="G409" s="38"/>
      <c r="H409" s="39"/>
      <c r="I409" s="68"/>
      <c r="J409" s="68">
        <v>20</v>
      </c>
      <c r="K409" s="25">
        <v>1.5</v>
      </c>
      <c r="L409" s="25">
        <v>1.9</v>
      </c>
      <c r="M409" s="25">
        <v>14.8</v>
      </c>
      <c r="N409" s="25"/>
      <c r="O409" s="25"/>
    </row>
    <row r="410" customHeight="1" spans="1:15">
      <c r="A410" s="30"/>
      <c r="B410" s="30"/>
      <c r="C410" s="24"/>
      <c r="D410" s="47"/>
      <c r="E410" s="25"/>
      <c r="F410" s="43"/>
      <c r="G410" s="25"/>
      <c r="H410" s="39"/>
      <c r="I410" s="76"/>
      <c r="J410" s="76"/>
      <c r="K410" s="69"/>
      <c r="L410" s="69"/>
      <c r="M410" s="69"/>
      <c r="N410" s="69"/>
      <c r="O410" s="69"/>
    </row>
    <row r="411" customHeight="1" spans="1:15">
      <c r="A411" s="23"/>
      <c r="B411" s="8"/>
      <c r="C411" s="41" t="s">
        <v>47</v>
      </c>
      <c r="D411" s="43"/>
      <c r="E411" s="28"/>
      <c r="F411" s="195"/>
      <c r="G411" s="28"/>
      <c r="H411" s="34"/>
      <c r="I411" s="139"/>
      <c r="J411" s="139"/>
      <c r="K411" s="140">
        <f>SUM(K374:K406)</f>
        <v>33.73</v>
      </c>
      <c r="L411" s="140">
        <f t="shared" ref="L411:O411" si="57">SUM(L374:L406)</f>
        <v>20.38</v>
      </c>
      <c r="M411" s="140">
        <f t="shared" si="57"/>
        <v>52.26</v>
      </c>
      <c r="N411" s="140">
        <f t="shared" si="57"/>
        <v>666.15</v>
      </c>
      <c r="O411" s="140">
        <f t="shared" si="57"/>
        <v>31.08</v>
      </c>
    </row>
    <row r="412" customHeight="1" spans="1:15">
      <c r="A412" s="8"/>
      <c r="B412" s="8"/>
      <c r="C412" s="196" t="s">
        <v>255</v>
      </c>
      <c r="D412" s="86"/>
      <c r="E412" s="8"/>
      <c r="F412" s="8"/>
      <c r="G412" s="8"/>
      <c r="H412" s="58"/>
      <c r="I412" s="58"/>
      <c r="J412" s="58"/>
      <c r="K412" s="64">
        <f>K372+K411</f>
        <v>50.089</v>
      </c>
      <c r="L412" s="64">
        <f t="shared" ref="L412:O412" si="58">L372+L411</f>
        <v>45.695</v>
      </c>
      <c r="M412" s="64">
        <f t="shared" si="58"/>
        <v>90.91</v>
      </c>
      <c r="N412" s="64">
        <f t="shared" si="58"/>
        <v>1125.47</v>
      </c>
      <c r="O412" s="64">
        <f t="shared" si="58"/>
        <v>54.55</v>
      </c>
    </row>
    <row r="413" customHeight="1" spans="1:15">
      <c r="A413" s="23"/>
      <c r="B413" s="8"/>
      <c r="C413" s="9"/>
      <c r="D413" s="10" t="s">
        <v>256</v>
      </c>
      <c r="E413" s="52" t="s">
        <v>256</v>
      </c>
      <c r="F413" s="8"/>
      <c r="G413" s="8"/>
      <c r="H413" s="12"/>
      <c r="I413" s="58"/>
      <c r="J413" s="58"/>
      <c r="K413" s="8"/>
      <c r="L413" s="8"/>
      <c r="M413" s="8"/>
      <c r="N413" s="8"/>
      <c r="O413" s="8"/>
    </row>
    <row r="414" customHeight="1" spans="1:15">
      <c r="A414" s="180" t="s">
        <v>2</v>
      </c>
      <c r="B414" s="14" t="s">
        <v>3</v>
      </c>
      <c r="C414" s="15" t="s">
        <v>4</v>
      </c>
      <c r="D414" s="16" t="s">
        <v>17</v>
      </c>
      <c r="E414" s="15" t="s">
        <v>6</v>
      </c>
      <c r="F414" s="15" t="s">
        <v>7</v>
      </c>
      <c r="G414" s="15" t="s">
        <v>8</v>
      </c>
      <c r="H414" s="17" t="s">
        <v>9</v>
      </c>
      <c r="I414" s="15"/>
      <c r="J414" s="15"/>
      <c r="K414" s="15" t="s">
        <v>11</v>
      </c>
      <c r="L414" s="15" t="s">
        <v>12</v>
      </c>
      <c r="M414" s="15" t="s">
        <v>13</v>
      </c>
      <c r="N414" s="59" t="s">
        <v>14</v>
      </c>
      <c r="O414" s="122" t="s">
        <v>15</v>
      </c>
    </row>
    <row r="415" customHeight="1" spans="1:15">
      <c r="A415" s="23"/>
      <c r="B415" s="114" t="s">
        <v>16</v>
      </c>
      <c r="C415" s="115"/>
      <c r="D415" s="116"/>
      <c r="E415" s="15"/>
      <c r="F415" s="15"/>
      <c r="G415" s="15"/>
      <c r="H415" s="17"/>
      <c r="I415" s="15"/>
      <c r="J415" s="15"/>
      <c r="K415" s="15"/>
      <c r="L415" s="15"/>
      <c r="M415" s="15"/>
      <c r="N415" s="59"/>
      <c r="O415" s="122"/>
    </row>
    <row r="416" customHeight="1" spans="1:15">
      <c r="A416" s="30" t="s">
        <v>18</v>
      </c>
      <c r="B416" s="8"/>
      <c r="C416" s="24" t="s">
        <v>401</v>
      </c>
      <c r="D416" s="25">
        <v>200</v>
      </c>
      <c r="E416" s="26" t="e">
        <f>#REF!</f>
        <v>#REF!</v>
      </c>
      <c r="F416" s="27"/>
      <c r="G416" s="28"/>
      <c r="H416" s="29"/>
      <c r="I416" s="64"/>
      <c r="J416" s="64">
        <v>200</v>
      </c>
      <c r="K416" s="25">
        <v>4.3</v>
      </c>
      <c r="L416" s="25">
        <v>6</v>
      </c>
      <c r="M416" s="25">
        <v>27.7</v>
      </c>
      <c r="N416" s="25">
        <v>186</v>
      </c>
      <c r="O416" s="65">
        <v>0.65</v>
      </c>
    </row>
    <row r="417" hidden="1" customHeight="1" spans="1:15">
      <c r="A417" s="30" t="s">
        <v>258</v>
      </c>
      <c r="B417" s="30"/>
      <c r="C417" s="31" t="s">
        <v>259</v>
      </c>
      <c r="D417" s="35"/>
      <c r="E417" s="38"/>
      <c r="F417" s="35">
        <v>69.4</v>
      </c>
      <c r="G417" s="38">
        <v>69.4</v>
      </c>
      <c r="H417" s="39" t="e">
        <f>F417*$E$5/1000</f>
        <v>#REF!</v>
      </c>
      <c r="I417" s="68"/>
      <c r="J417" s="68"/>
      <c r="K417" s="25"/>
      <c r="L417" s="25"/>
      <c r="M417" s="25"/>
      <c r="N417" s="25"/>
      <c r="O417" s="25"/>
    </row>
    <row r="418" hidden="1" customHeight="1" spans="1:15">
      <c r="A418" s="30" t="s">
        <v>260</v>
      </c>
      <c r="B418" s="30"/>
      <c r="C418" s="31" t="s">
        <v>100</v>
      </c>
      <c r="D418" s="35"/>
      <c r="E418" s="38"/>
      <c r="F418" s="35">
        <v>17.8</v>
      </c>
      <c r="G418" s="38">
        <v>16</v>
      </c>
      <c r="H418" s="39" t="e">
        <f>F418*$E$5/1000</f>
        <v>#REF!</v>
      </c>
      <c r="I418" s="68"/>
      <c r="J418" s="68"/>
      <c r="K418" s="25"/>
      <c r="L418" s="25"/>
      <c r="M418" s="25"/>
      <c r="N418" s="25"/>
      <c r="O418" s="25"/>
    </row>
    <row r="419" hidden="1" customHeight="1" spans="1:15">
      <c r="A419" s="30"/>
      <c r="B419" s="30"/>
      <c r="C419" s="31" t="s">
        <v>24</v>
      </c>
      <c r="D419" s="35"/>
      <c r="E419" s="38"/>
      <c r="F419" s="35">
        <v>6</v>
      </c>
      <c r="G419" s="38">
        <v>6</v>
      </c>
      <c r="H419" s="39" t="e">
        <f>F419*$E$5/1000</f>
        <v>#REF!</v>
      </c>
      <c r="I419" s="68"/>
      <c r="J419" s="68"/>
      <c r="K419" s="25"/>
      <c r="L419" s="25"/>
      <c r="M419" s="25"/>
      <c r="N419" s="25"/>
      <c r="O419" s="25"/>
    </row>
    <row r="420" customHeight="1" spans="1:15">
      <c r="A420" s="23" t="s">
        <v>94</v>
      </c>
      <c r="B420" s="8"/>
      <c r="C420" s="24" t="s">
        <v>95</v>
      </c>
      <c r="D420" s="43">
        <v>200</v>
      </c>
      <c r="E420" s="28" t="e">
        <f>E416</f>
        <v>#REF!</v>
      </c>
      <c r="F420" s="28"/>
      <c r="G420" s="28"/>
      <c r="H420" s="67">
        <f t="shared" ref="H420" si="59">F420*$E$4/1000</f>
        <v>0</v>
      </c>
      <c r="I420" s="67"/>
      <c r="J420" s="67">
        <v>200</v>
      </c>
      <c r="K420" s="28">
        <v>4</v>
      </c>
      <c r="L420" s="28">
        <v>4</v>
      </c>
      <c r="M420" s="28">
        <v>16</v>
      </c>
      <c r="N420" s="28">
        <v>116</v>
      </c>
      <c r="O420" s="25">
        <v>0.54</v>
      </c>
    </row>
    <row r="421" hidden="1" customHeight="1" spans="2:15">
      <c r="B421" s="8"/>
      <c r="C421" s="31" t="s">
        <v>97</v>
      </c>
      <c r="D421" s="35"/>
      <c r="E421" s="32"/>
      <c r="F421" s="32">
        <v>5</v>
      </c>
      <c r="G421" s="32">
        <v>5</v>
      </c>
      <c r="H421" s="67">
        <f>F421*$E$12/1000</f>
        <v>0</v>
      </c>
      <c r="I421" s="67"/>
      <c r="J421" s="67"/>
      <c r="K421" s="28"/>
      <c r="L421" s="28"/>
      <c r="M421" s="28"/>
      <c r="N421" s="28"/>
      <c r="O421" s="28"/>
    </row>
    <row r="422" hidden="1" customHeight="1" spans="1:15">
      <c r="A422" s="23" t="s">
        <v>96</v>
      </c>
      <c r="B422" s="8"/>
      <c r="C422" s="31" t="s">
        <v>31</v>
      </c>
      <c r="D422" s="35"/>
      <c r="E422" s="32"/>
      <c r="F422" s="32">
        <v>100</v>
      </c>
      <c r="G422" s="32">
        <v>100</v>
      </c>
      <c r="H422" s="67">
        <f>F422*$E$12/1000</f>
        <v>0</v>
      </c>
      <c r="I422" s="67" t="e">
        <f>E420*D420/1000</f>
        <v>#REF!</v>
      </c>
      <c r="J422" s="67"/>
      <c r="K422" s="28"/>
      <c r="L422" s="28"/>
      <c r="M422" s="28"/>
      <c r="N422" s="28"/>
      <c r="O422" s="28"/>
    </row>
    <row r="423" hidden="1" customHeight="1" spans="1:15">
      <c r="A423" s="23" t="s">
        <v>30</v>
      </c>
      <c r="B423" s="8"/>
      <c r="C423" s="31" t="s">
        <v>25</v>
      </c>
      <c r="D423" s="35"/>
      <c r="E423" s="32"/>
      <c r="F423" s="32">
        <v>110</v>
      </c>
      <c r="G423" s="32">
        <v>110</v>
      </c>
      <c r="H423" s="67">
        <f>F423*$E$12/1000</f>
        <v>0</v>
      </c>
      <c r="I423" s="67" t="s">
        <v>32</v>
      </c>
      <c r="J423" s="67"/>
      <c r="K423" s="28"/>
      <c r="L423" s="28"/>
      <c r="M423" s="28"/>
      <c r="N423" s="28"/>
      <c r="O423" s="28"/>
    </row>
    <row r="424" hidden="1" customHeight="1" spans="1:15">
      <c r="A424" s="23"/>
      <c r="B424" s="8"/>
      <c r="C424" s="31" t="s">
        <v>33</v>
      </c>
      <c r="D424" s="35"/>
      <c r="E424" s="32"/>
      <c r="F424" s="32">
        <v>10</v>
      </c>
      <c r="G424" s="32">
        <v>10</v>
      </c>
      <c r="H424" s="67">
        <f>F424*$E$12/1000</f>
        <v>0</v>
      </c>
      <c r="I424" s="67"/>
      <c r="J424" s="67"/>
      <c r="K424" s="28"/>
      <c r="L424" s="28"/>
      <c r="M424" s="28"/>
      <c r="N424" s="28"/>
      <c r="O424" s="28"/>
    </row>
    <row r="425" customHeight="1" spans="1:15">
      <c r="A425" s="30" t="s">
        <v>36</v>
      </c>
      <c r="B425" s="30"/>
      <c r="C425" s="40" t="s">
        <v>179</v>
      </c>
      <c r="D425" s="197" t="s">
        <v>402</v>
      </c>
      <c r="E425" s="38"/>
      <c r="F425" s="38"/>
      <c r="G425" s="38"/>
      <c r="H425" s="39"/>
      <c r="I425" s="68"/>
      <c r="J425" s="198" t="s">
        <v>402</v>
      </c>
      <c r="K425" s="25">
        <v>1.6</v>
      </c>
      <c r="L425" s="25">
        <v>17.12</v>
      </c>
      <c r="M425" s="25">
        <v>10.52</v>
      </c>
      <c r="N425" s="25">
        <v>202.52</v>
      </c>
      <c r="O425" s="25">
        <v>0</v>
      </c>
    </row>
    <row r="426" hidden="1" customHeight="1" spans="2:15">
      <c r="B426" s="30"/>
      <c r="C426" s="31" t="s">
        <v>24</v>
      </c>
      <c r="D426" s="35"/>
      <c r="E426" s="38"/>
      <c r="F426" s="35">
        <v>20</v>
      </c>
      <c r="G426" s="38">
        <v>20</v>
      </c>
      <c r="H426" s="39" t="e">
        <f>F426*#REF!/1000</f>
        <v>#REF!</v>
      </c>
      <c r="I426" s="68"/>
      <c r="J426" s="68"/>
      <c r="K426" s="69"/>
      <c r="L426" s="69"/>
      <c r="M426" s="69"/>
      <c r="N426" s="69"/>
      <c r="O426" s="69"/>
    </row>
    <row r="427" hidden="1" customHeight="1" spans="1:15">
      <c r="A427" s="30" t="s">
        <v>30</v>
      </c>
      <c r="B427" s="30"/>
      <c r="C427" s="31" t="s">
        <v>37</v>
      </c>
      <c r="D427" s="35"/>
      <c r="E427" s="38"/>
      <c r="F427" s="35">
        <v>20</v>
      </c>
      <c r="G427" s="38">
        <v>20</v>
      </c>
      <c r="H427" s="39" t="e">
        <f>F427*#REF!/1000</f>
        <v>#REF!</v>
      </c>
      <c r="I427" s="68"/>
      <c r="J427" s="68"/>
      <c r="K427" s="69"/>
      <c r="L427" s="69"/>
      <c r="M427" s="69"/>
      <c r="N427" s="69"/>
      <c r="O427" s="69"/>
    </row>
    <row r="428" customHeight="1" spans="1:15">
      <c r="A428" s="30"/>
      <c r="B428" s="37"/>
      <c r="C428" s="40" t="s">
        <v>84</v>
      </c>
      <c r="D428" s="35">
        <v>20</v>
      </c>
      <c r="E428" s="38"/>
      <c r="F428" s="35">
        <v>20</v>
      </c>
      <c r="G428" s="38"/>
      <c r="H428" s="39" t="e">
        <f>F428*$E$5/1000</f>
        <v>#REF!</v>
      </c>
      <c r="I428" s="68"/>
      <c r="J428" s="68">
        <v>20</v>
      </c>
      <c r="K428" s="69">
        <v>1.079</v>
      </c>
      <c r="L428" s="69">
        <v>0.195</v>
      </c>
      <c r="M428" s="69">
        <v>6.25</v>
      </c>
      <c r="N428" s="69">
        <v>36</v>
      </c>
      <c r="O428" s="69">
        <v>0</v>
      </c>
    </row>
    <row r="429" customHeight="1" spans="1:15">
      <c r="A429" s="30" t="s">
        <v>43</v>
      </c>
      <c r="B429" s="37"/>
      <c r="C429" s="40" t="s">
        <v>376</v>
      </c>
      <c r="D429" s="35" t="s">
        <v>46</v>
      </c>
      <c r="E429" s="35" t="s">
        <v>46</v>
      </c>
      <c r="F429" s="35" t="s">
        <v>46</v>
      </c>
      <c r="G429" s="35" t="s">
        <v>46</v>
      </c>
      <c r="H429" s="35" t="s">
        <v>46</v>
      </c>
      <c r="I429" s="35" t="s">
        <v>46</v>
      </c>
      <c r="J429" s="35" t="s">
        <v>46</v>
      </c>
      <c r="K429" s="69">
        <v>0.4</v>
      </c>
      <c r="L429" s="69">
        <v>0.3</v>
      </c>
      <c r="M429" s="69">
        <v>10.3</v>
      </c>
      <c r="N429" s="69">
        <v>46</v>
      </c>
      <c r="O429" s="69">
        <v>60</v>
      </c>
    </row>
    <row r="430" customHeight="1" spans="1:20">
      <c r="A430" s="23"/>
      <c r="B430" s="8"/>
      <c r="C430" s="41" t="s">
        <v>47</v>
      </c>
      <c r="D430" s="35"/>
      <c r="E430" s="32"/>
      <c r="F430" s="36"/>
      <c r="G430" s="32"/>
      <c r="H430" s="34">
        <f t="shared" ref="H430" si="60">F430*$E$22/1000</f>
        <v>0</v>
      </c>
      <c r="I430" s="67"/>
      <c r="J430" s="67"/>
      <c r="K430" s="64">
        <f>K416+K420+K425+K428+K429</f>
        <v>11.379</v>
      </c>
      <c r="L430" s="64">
        <f t="shared" ref="L430:O430" si="61">L416+L420+L425+L428+L429</f>
        <v>27.615</v>
      </c>
      <c r="M430" s="64">
        <f t="shared" si="61"/>
        <v>70.77</v>
      </c>
      <c r="N430" s="64">
        <f t="shared" si="61"/>
        <v>586.52</v>
      </c>
      <c r="O430" s="64">
        <f t="shared" si="61"/>
        <v>61.19</v>
      </c>
      <c r="P430" s="169"/>
      <c r="Q430" s="169"/>
      <c r="R430" s="169"/>
      <c r="S430" s="169"/>
      <c r="T430" s="169"/>
    </row>
    <row r="431" customHeight="1" spans="1:15">
      <c r="A431" s="23"/>
      <c r="B431" s="115" t="s">
        <v>48</v>
      </c>
      <c r="C431" s="41"/>
      <c r="D431" s="35"/>
      <c r="E431" s="32"/>
      <c r="F431" s="36"/>
      <c r="G431" s="32"/>
      <c r="H431" s="34"/>
      <c r="I431" s="67"/>
      <c r="J431" s="67"/>
      <c r="K431" s="64"/>
      <c r="L431" s="64"/>
      <c r="M431" s="64"/>
      <c r="N431" s="64"/>
      <c r="O431" s="64"/>
    </row>
    <row r="432" customHeight="1" spans="1:15">
      <c r="A432" s="30" t="s">
        <v>49</v>
      </c>
      <c r="B432" s="30"/>
      <c r="C432" s="24" t="s">
        <v>388</v>
      </c>
      <c r="D432" s="43">
        <v>60</v>
      </c>
      <c r="E432" s="38"/>
      <c r="F432" s="35"/>
      <c r="G432" s="38"/>
      <c r="H432" s="39" t="e">
        <f t="shared" ref="H432" si="62">F432*$E$5/1000</f>
        <v>#REF!</v>
      </c>
      <c r="I432" s="68"/>
      <c r="J432" s="68">
        <v>100</v>
      </c>
      <c r="K432" s="25">
        <v>0.48</v>
      </c>
      <c r="L432" s="25">
        <v>0.12</v>
      </c>
      <c r="M432" s="25">
        <v>1.56</v>
      </c>
      <c r="N432" s="25">
        <v>8.4</v>
      </c>
      <c r="O432" s="65">
        <v>2.94</v>
      </c>
    </row>
    <row r="433" hidden="1" customHeight="1" spans="2:15">
      <c r="B433" s="147"/>
      <c r="C433" s="31" t="s">
        <v>155</v>
      </c>
      <c r="D433" s="47"/>
      <c r="E433" s="148"/>
      <c r="F433" s="149">
        <v>156.1</v>
      </c>
      <c r="G433" s="150">
        <v>125</v>
      </c>
      <c r="H433" s="151">
        <f>F433*$E$28/1000</f>
        <v>0</v>
      </c>
      <c r="I433" s="170"/>
      <c r="J433" s="170"/>
      <c r="K433" s="148"/>
      <c r="L433" s="148"/>
      <c r="M433" s="148"/>
      <c r="N433" s="148"/>
      <c r="O433" s="148"/>
    </row>
    <row r="434" hidden="1" customHeight="1" spans="1:15">
      <c r="A434" s="152" t="s">
        <v>181</v>
      </c>
      <c r="B434" s="147"/>
      <c r="C434" s="31" t="s">
        <v>137</v>
      </c>
      <c r="D434" s="47"/>
      <c r="E434" s="148"/>
      <c r="F434" s="149">
        <v>12.5</v>
      </c>
      <c r="G434" s="150">
        <v>10</v>
      </c>
      <c r="H434" s="151">
        <f t="shared" ref="H434:H438" si="63">F434*$E$28/1000</f>
        <v>0</v>
      </c>
      <c r="I434" s="170"/>
      <c r="J434" s="170"/>
      <c r="K434" s="148"/>
      <c r="L434" s="148"/>
      <c r="M434" s="148"/>
      <c r="N434" s="148"/>
      <c r="O434" s="148"/>
    </row>
    <row r="435" hidden="1" customHeight="1" spans="1:15">
      <c r="A435" s="152" t="s">
        <v>115</v>
      </c>
      <c r="B435" s="147"/>
      <c r="C435" s="31" t="s">
        <v>182</v>
      </c>
      <c r="D435" s="47"/>
      <c r="E435" s="148"/>
      <c r="F435" s="149">
        <v>0.3</v>
      </c>
      <c r="G435" s="150">
        <v>0.3</v>
      </c>
      <c r="H435" s="153">
        <f t="shared" si="63"/>
        <v>0</v>
      </c>
      <c r="I435" s="170"/>
      <c r="J435" s="170"/>
      <c r="K435" s="148"/>
      <c r="L435" s="148"/>
      <c r="M435" s="148"/>
      <c r="N435" s="148"/>
      <c r="O435" s="148"/>
    </row>
    <row r="436" hidden="1" customHeight="1" spans="1:15">
      <c r="A436" s="23"/>
      <c r="B436" s="147"/>
      <c r="C436" s="31" t="s">
        <v>33</v>
      </c>
      <c r="D436" s="47"/>
      <c r="E436" s="148"/>
      <c r="F436" s="149">
        <v>3</v>
      </c>
      <c r="G436" s="150">
        <v>3</v>
      </c>
      <c r="H436" s="153">
        <f t="shared" si="63"/>
        <v>0</v>
      </c>
      <c r="I436" s="170"/>
      <c r="J436" s="170"/>
      <c r="K436" s="148"/>
      <c r="L436" s="148"/>
      <c r="M436" s="148"/>
      <c r="N436" s="148"/>
      <c r="O436" s="148"/>
    </row>
    <row r="437" hidden="1" customHeight="1" spans="1:15">
      <c r="A437" s="23"/>
      <c r="B437" s="147"/>
      <c r="C437" s="31" t="s">
        <v>79</v>
      </c>
      <c r="D437" s="47"/>
      <c r="E437" s="148"/>
      <c r="F437" s="149">
        <v>10</v>
      </c>
      <c r="G437" s="150">
        <v>10</v>
      </c>
      <c r="H437" s="153">
        <f t="shared" si="63"/>
        <v>0</v>
      </c>
      <c r="I437" s="170"/>
      <c r="J437" s="170"/>
      <c r="K437" s="148"/>
      <c r="L437" s="148"/>
      <c r="M437" s="148"/>
      <c r="N437" s="148"/>
      <c r="O437" s="148"/>
    </row>
    <row r="438" ht="19.5" customHeight="1" spans="1:15">
      <c r="A438" s="23" t="s">
        <v>262</v>
      </c>
      <c r="B438" s="8"/>
      <c r="C438" s="24" t="s">
        <v>312</v>
      </c>
      <c r="D438" s="25">
        <v>200</v>
      </c>
      <c r="E438" s="28">
        <f>E432</f>
        <v>0</v>
      </c>
      <c r="F438" s="195"/>
      <c r="G438" s="28"/>
      <c r="H438" s="34">
        <f t="shared" si="63"/>
        <v>0</v>
      </c>
      <c r="I438" s="67"/>
      <c r="J438" s="67">
        <v>250</v>
      </c>
      <c r="K438" s="28">
        <v>4.8</v>
      </c>
      <c r="L438" s="28">
        <v>3.4</v>
      </c>
      <c r="M438" s="28">
        <v>17.2</v>
      </c>
      <c r="N438" s="28">
        <v>118</v>
      </c>
      <c r="O438" s="28">
        <v>28.14</v>
      </c>
    </row>
    <row r="439" hidden="1" spans="1:22">
      <c r="A439" s="23" t="s">
        <v>264</v>
      </c>
      <c r="B439" s="8"/>
      <c r="C439" s="31" t="s">
        <v>265</v>
      </c>
      <c r="D439" s="38"/>
      <c r="E439" s="32"/>
      <c r="F439" s="32">
        <v>16.2</v>
      </c>
      <c r="G439" s="32">
        <v>16</v>
      </c>
      <c r="H439" s="34">
        <f t="shared" ref="H439:H446" si="64">F439*$E$35/1000</f>
        <v>0</v>
      </c>
      <c r="I439" s="67"/>
      <c r="J439" s="67"/>
      <c r="K439" s="28"/>
      <c r="L439" s="28"/>
      <c r="M439" s="28"/>
      <c r="N439" s="28"/>
      <c r="O439" s="28"/>
      <c r="V439" s="199"/>
    </row>
    <row r="440" hidden="1" spans="1:15">
      <c r="A440" s="23"/>
      <c r="B440" s="8"/>
      <c r="C440" s="31" t="s">
        <v>57</v>
      </c>
      <c r="D440" s="38"/>
      <c r="E440" s="32"/>
      <c r="F440" s="32">
        <v>67</v>
      </c>
      <c r="G440" s="32">
        <v>50</v>
      </c>
      <c r="H440" s="34">
        <f t="shared" si="64"/>
        <v>0</v>
      </c>
      <c r="I440" s="67"/>
      <c r="J440" s="67"/>
      <c r="K440" s="28"/>
      <c r="L440" s="28"/>
      <c r="M440" s="28"/>
      <c r="N440" s="28"/>
      <c r="O440" s="28"/>
    </row>
    <row r="441" hidden="1" spans="1:15">
      <c r="A441" s="23"/>
      <c r="B441" s="8"/>
      <c r="C441" s="31" t="s">
        <v>59</v>
      </c>
      <c r="D441" s="38"/>
      <c r="E441" s="32"/>
      <c r="F441" s="32">
        <v>9.6</v>
      </c>
      <c r="G441" s="32">
        <v>8</v>
      </c>
      <c r="H441" s="34">
        <f t="shared" si="64"/>
        <v>0</v>
      </c>
      <c r="I441" s="67">
        <f>D438*E438/1000</f>
        <v>0</v>
      </c>
      <c r="J441" s="67"/>
      <c r="K441" s="28"/>
      <c r="L441" s="28"/>
      <c r="M441" s="28"/>
      <c r="N441" s="28"/>
      <c r="O441" s="28"/>
    </row>
    <row r="442" hidden="1" spans="1:15">
      <c r="A442" s="23"/>
      <c r="B442" s="8"/>
      <c r="C442" s="31" t="s">
        <v>107</v>
      </c>
      <c r="D442" s="38"/>
      <c r="E442" s="32"/>
      <c r="F442" s="32">
        <v>10</v>
      </c>
      <c r="G442" s="32">
        <v>8</v>
      </c>
      <c r="H442" s="34">
        <f t="shared" si="64"/>
        <v>0</v>
      </c>
      <c r="I442" s="67" t="s">
        <v>32</v>
      </c>
      <c r="J442" s="67"/>
      <c r="K442" s="28"/>
      <c r="L442" s="28"/>
      <c r="M442" s="28"/>
      <c r="N442" s="28"/>
      <c r="O442" s="28"/>
    </row>
    <row r="443" hidden="1" spans="1:15">
      <c r="A443" s="23"/>
      <c r="B443" s="8"/>
      <c r="C443" s="31" t="s">
        <v>24</v>
      </c>
      <c r="D443" s="38"/>
      <c r="E443" s="32"/>
      <c r="F443" s="32">
        <v>4</v>
      </c>
      <c r="G443" s="32">
        <v>4</v>
      </c>
      <c r="H443" s="34">
        <f t="shared" si="64"/>
        <v>0</v>
      </c>
      <c r="I443" s="67"/>
      <c r="J443" s="67"/>
      <c r="K443" s="8"/>
      <c r="L443" s="8"/>
      <c r="M443" s="8"/>
      <c r="N443" s="8"/>
      <c r="O443" s="8"/>
    </row>
    <row r="444" hidden="1" spans="1:15">
      <c r="A444" s="23"/>
      <c r="B444" s="8"/>
      <c r="C444" s="31" t="s">
        <v>187</v>
      </c>
      <c r="D444" s="38"/>
      <c r="E444" s="32"/>
      <c r="F444" s="32">
        <v>130</v>
      </c>
      <c r="G444" s="32">
        <v>130</v>
      </c>
      <c r="H444" s="34">
        <f t="shared" si="64"/>
        <v>0</v>
      </c>
      <c r="I444" s="67"/>
      <c r="J444" s="67"/>
      <c r="K444" s="8"/>
      <c r="L444" s="8"/>
      <c r="M444" s="8"/>
      <c r="N444" s="8"/>
      <c r="O444" s="8"/>
    </row>
    <row r="445" hidden="1" spans="1:15">
      <c r="A445" s="23"/>
      <c r="B445" s="8"/>
      <c r="C445" s="31" t="s">
        <v>109</v>
      </c>
      <c r="D445" s="44"/>
      <c r="E445" s="45"/>
      <c r="F445" s="38">
        <v>21.26</v>
      </c>
      <c r="G445" s="38">
        <v>16.1</v>
      </c>
      <c r="H445" s="34"/>
      <c r="I445" s="67"/>
      <c r="J445" s="67"/>
      <c r="K445" s="8"/>
      <c r="L445" s="8"/>
      <c r="M445" s="8"/>
      <c r="N445" s="8"/>
      <c r="O445" s="8"/>
    </row>
    <row r="446" spans="1:15">
      <c r="A446" s="30" t="s">
        <v>266</v>
      </c>
      <c r="B446" s="8"/>
      <c r="C446" s="24" t="s">
        <v>267</v>
      </c>
      <c r="D446" s="25">
        <v>75</v>
      </c>
      <c r="E446" s="121">
        <f>E438</f>
        <v>0</v>
      </c>
      <c r="F446" s="183"/>
      <c r="G446" s="121"/>
      <c r="H446" s="34">
        <f t="shared" si="64"/>
        <v>0</v>
      </c>
      <c r="I446" s="67"/>
      <c r="J446" s="67">
        <v>100</v>
      </c>
      <c r="K446" s="28">
        <v>8.17</v>
      </c>
      <c r="L446" s="28">
        <v>2.77</v>
      </c>
      <c r="M446" s="28">
        <v>9</v>
      </c>
      <c r="N446" s="28">
        <v>92.25</v>
      </c>
      <c r="O446" s="28">
        <v>0.012</v>
      </c>
    </row>
    <row r="447" hidden="1" spans="1:15">
      <c r="A447" s="30" t="s">
        <v>30</v>
      </c>
      <c r="B447" s="8"/>
      <c r="C447" s="31" t="s">
        <v>268</v>
      </c>
      <c r="D447" s="38"/>
      <c r="E447" s="33"/>
      <c r="F447" s="32">
        <v>47.25</v>
      </c>
      <c r="G447" s="32">
        <v>45</v>
      </c>
      <c r="H447" s="34">
        <f t="shared" ref="H447:H453" si="65">F447*$Y$45/1000</f>
        <v>0</v>
      </c>
      <c r="I447" s="67">
        <f>D446*E446/1000</f>
        <v>0</v>
      </c>
      <c r="J447" s="67"/>
      <c r="K447" s="33"/>
      <c r="L447" s="33"/>
      <c r="M447" s="33"/>
      <c r="N447" s="33"/>
      <c r="O447" s="33"/>
    </row>
    <row r="448" hidden="1" spans="1:15">
      <c r="A448" s="30" t="s">
        <v>269</v>
      </c>
      <c r="B448" s="8"/>
      <c r="C448" s="31" t="s">
        <v>270</v>
      </c>
      <c r="D448" s="38"/>
      <c r="E448" s="33"/>
      <c r="F448" s="32">
        <v>7.5</v>
      </c>
      <c r="G448" s="32">
        <v>7.5</v>
      </c>
      <c r="H448" s="34">
        <f t="shared" si="65"/>
        <v>0</v>
      </c>
      <c r="I448" s="67"/>
      <c r="J448" s="67"/>
      <c r="K448" s="33"/>
      <c r="L448" s="33"/>
      <c r="M448" s="33"/>
      <c r="N448" s="33"/>
      <c r="O448" s="33"/>
    </row>
    <row r="449" hidden="1" spans="1:15">
      <c r="A449" s="23"/>
      <c r="B449" s="8"/>
      <c r="C449" s="31" t="s">
        <v>31</v>
      </c>
      <c r="D449" s="131"/>
      <c r="E449" s="33"/>
      <c r="F449" s="145">
        <v>18.7</v>
      </c>
      <c r="G449" s="33">
        <v>18.7</v>
      </c>
      <c r="H449" s="34">
        <f t="shared" si="65"/>
        <v>0</v>
      </c>
      <c r="I449" s="67"/>
      <c r="J449" s="67"/>
      <c r="K449" s="207"/>
      <c r="L449" s="207"/>
      <c r="M449" s="207"/>
      <c r="N449" s="207"/>
      <c r="O449" s="207"/>
    </row>
    <row r="450" hidden="1" spans="1:15">
      <c r="A450" s="23"/>
      <c r="B450" s="8"/>
      <c r="C450" s="200" t="s">
        <v>135</v>
      </c>
      <c r="D450" s="201"/>
      <c r="E450" s="202"/>
      <c r="F450" s="203">
        <v>3</v>
      </c>
      <c r="G450" s="204">
        <v>3</v>
      </c>
      <c r="H450" s="34">
        <f t="shared" si="65"/>
        <v>0</v>
      </c>
      <c r="I450" s="67"/>
      <c r="J450" s="67"/>
      <c r="K450" s="33"/>
      <c r="L450" s="33"/>
      <c r="M450" s="33"/>
      <c r="N450" s="33"/>
      <c r="O450" s="33"/>
    </row>
    <row r="451" hidden="1" spans="1:15">
      <c r="A451" s="23"/>
      <c r="B451" s="8"/>
      <c r="C451" s="200" t="s">
        <v>59</v>
      </c>
      <c r="D451" s="201"/>
      <c r="E451" s="202"/>
      <c r="F451" s="203">
        <v>7.5</v>
      </c>
      <c r="G451" s="204">
        <v>6</v>
      </c>
      <c r="H451" s="34">
        <f t="shared" si="65"/>
        <v>0</v>
      </c>
      <c r="I451" s="67"/>
      <c r="J451" s="67"/>
      <c r="K451" s="33"/>
      <c r="L451" s="33"/>
      <c r="M451" s="33"/>
      <c r="N451" s="33"/>
      <c r="O451" s="33"/>
    </row>
    <row r="452" hidden="1" spans="1:15">
      <c r="A452" s="23"/>
      <c r="B452" s="8"/>
      <c r="C452" s="200" t="s">
        <v>271</v>
      </c>
      <c r="D452" s="201"/>
      <c r="E452" s="202"/>
      <c r="F452" s="203">
        <v>6</v>
      </c>
      <c r="G452" s="204">
        <v>6</v>
      </c>
      <c r="H452" s="34">
        <f t="shared" si="65"/>
        <v>0</v>
      </c>
      <c r="I452" s="67"/>
      <c r="J452" s="67"/>
      <c r="K452" s="33"/>
      <c r="L452" s="33"/>
      <c r="M452" s="33"/>
      <c r="N452" s="33"/>
      <c r="O452" s="33"/>
    </row>
    <row r="453" hidden="1" spans="1:15">
      <c r="A453" s="23"/>
      <c r="B453" s="8"/>
      <c r="C453" s="31" t="s">
        <v>24</v>
      </c>
      <c r="D453" s="201"/>
      <c r="E453" s="202"/>
      <c r="F453" s="203">
        <v>4.5</v>
      </c>
      <c r="G453" s="204">
        <v>4.5</v>
      </c>
      <c r="H453" s="34">
        <f t="shared" si="65"/>
        <v>0</v>
      </c>
      <c r="I453" s="67"/>
      <c r="J453" s="67"/>
      <c r="K453" s="33"/>
      <c r="L453" s="33"/>
      <c r="M453" s="33"/>
      <c r="N453" s="33"/>
      <c r="O453" s="33"/>
    </row>
    <row r="454" spans="1:15">
      <c r="A454" s="23" t="s">
        <v>76</v>
      </c>
      <c r="B454" s="8"/>
      <c r="C454" s="24" t="s">
        <v>77</v>
      </c>
      <c r="D454" s="25">
        <v>150</v>
      </c>
      <c r="E454" s="28">
        <f>E445</f>
        <v>0</v>
      </c>
      <c r="F454" s="27"/>
      <c r="G454" s="28"/>
      <c r="H454" s="34" t="e">
        <f>F454*#REF!/1000</f>
        <v>#REF!</v>
      </c>
      <c r="I454" s="67"/>
      <c r="J454" s="67">
        <v>180</v>
      </c>
      <c r="K454" s="28">
        <v>6.15</v>
      </c>
      <c r="L454" s="28">
        <v>5.55</v>
      </c>
      <c r="M454" s="28">
        <v>18</v>
      </c>
      <c r="N454" s="28">
        <v>147</v>
      </c>
      <c r="O454" s="75">
        <v>20.62</v>
      </c>
    </row>
    <row r="455" hidden="1" spans="1:15">
      <c r="A455" s="23" t="s">
        <v>78</v>
      </c>
      <c r="B455" s="8"/>
      <c r="C455" s="31" t="s">
        <v>57</v>
      </c>
      <c r="D455" s="25"/>
      <c r="E455" s="28"/>
      <c r="F455" s="32">
        <v>199.9</v>
      </c>
      <c r="G455" s="32">
        <v>150</v>
      </c>
      <c r="H455" s="34">
        <f>F455*$E$56/1000</f>
        <v>0</v>
      </c>
      <c r="I455" s="67"/>
      <c r="J455" s="67"/>
      <c r="K455" s="28"/>
      <c r="L455" s="28"/>
      <c r="M455" s="28"/>
      <c r="N455" s="28"/>
      <c r="O455" s="28"/>
    </row>
    <row r="456" hidden="1" spans="1:15">
      <c r="A456" s="23"/>
      <c r="B456" s="8"/>
      <c r="C456" s="31" t="s">
        <v>79</v>
      </c>
      <c r="D456" s="25"/>
      <c r="E456" s="28"/>
      <c r="F456" s="32">
        <v>4.5</v>
      </c>
      <c r="G456" s="32">
        <v>4.5</v>
      </c>
      <c r="H456" s="34">
        <f>F456*$E$56/1000</f>
        <v>0</v>
      </c>
      <c r="I456" s="67">
        <f>D454*E454/1000</f>
        <v>0</v>
      </c>
      <c r="J456" s="67"/>
      <c r="K456" s="28"/>
      <c r="L456" s="28"/>
      <c r="M456" s="28"/>
      <c r="N456" s="28"/>
      <c r="O456" s="28"/>
    </row>
    <row r="457" spans="1:15">
      <c r="A457" s="23" t="s">
        <v>123</v>
      </c>
      <c r="B457" s="37"/>
      <c r="C457" s="24" t="s">
        <v>272</v>
      </c>
      <c r="D457" s="25">
        <v>200</v>
      </c>
      <c r="E457" s="28">
        <f>E456</f>
        <v>0</v>
      </c>
      <c r="F457" s="27">
        <v>200</v>
      </c>
      <c r="G457" s="28"/>
      <c r="H457" s="34" t="e">
        <f>#REF!*$E$66/1000</f>
        <v>#REF!</v>
      </c>
      <c r="I457" s="67"/>
      <c r="J457" s="67">
        <v>200</v>
      </c>
      <c r="K457" s="121">
        <v>0.72</v>
      </c>
      <c r="L457" s="121">
        <v>0</v>
      </c>
      <c r="M457" s="121">
        <v>25.25</v>
      </c>
      <c r="N457" s="121">
        <v>85.34</v>
      </c>
      <c r="O457" s="121">
        <v>40</v>
      </c>
    </row>
    <row r="458" hidden="1" spans="1:15">
      <c r="A458" s="23"/>
      <c r="B458" s="37"/>
      <c r="C458" s="41" t="s">
        <v>273</v>
      </c>
      <c r="D458" s="25"/>
      <c r="E458" s="28"/>
      <c r="F458" s="28">
        <v>44.4</v>
      </c>
      <c r="G458" s="205">
        <v>40</v>
      </c>
      <c r="H458" s="206"/>
      <c r="I458" s="208">
        <v>40</v>
      </c>
      <c r="J458" s="67">
        <v>200</v>
      </c>
      <c r="K458" s="209"/>
      <c r="L458" s="121"/>
      <c r="M458" s="121"/>
      <c r="N458" s="121"/>
      <c r="O458" s="121"/>
    </row>
    <row r="459" hidden="1" spans="1:15">
      <c r="A459" s="23"/>
      <c r="B459" s="37"/>
      <c r="C459" s="41" t="s">
        <v>33</v>
      </c>
      <c r="D459" s="25"/>
      <c r="E459" s="28"/>
      <c r="F459" s="28">
        <v>5</v>
      </c>
      <c r="G459" s="205">
        <v>5</v>
      </c>
      <c r="H459" s="206"/>
      <c r="I459" s="208">
        <v>5</v>
      </c>
      <c r="J459" s="67">
        <v>200</v>
      </c>
      <c r="K459" s="209"/>
      <c r="L459" s="121"/>
      <c r="M459" s="121"/>
      <c r="N459" s="121"/>
      <c r="O459" s="121"/>
    </row>
    <row r="460" spans="1:15">
      <c r="A460" s="23" t="s">
        <v>403</v>
      </c>
      <c r="B460" s="37"/>
      <c r="C460" s="40" t="s">
        <v>404</v>
      </c>
      <c r="D460" s="25">
        <v>50</v>
      </c>
      <c r="E460" s="28"/>
      <c r="F460" s="28"/>
      <c r="G460" s="205"/>
      <c r="H460" s="206"/>
      <c r="I460" s="208"/>
      <c r="J460" s="67">
        <v>75</v>
      </c>
      <c r="K460" s="120">
        <v>4.26</v>
      </c>
      <c r="L460" s="121">
        <v>2.39</v>
      </c>
      <c r="M460" s="121">
        <v>29.48</v>
      </c>
      <c r="N460" s="121">
        <v>140</v>
      </c>
      <c r="O460" s="121">
        <v>0.16</v>
      </c>
    </row>
    <row r="461" spans="1:15">
      <c r="A461" s="30" t="s">
        <v>42</v>
      </c>
      <c r="B461" s="30"/>
      <c r="C461" s="24" t="s">
        <v>84</v>
      </c>
      <c r="D461" s="43">
        <v>40</v>
      </c>
      <c r="E461" s="25"/>
      <c r="F461" s="43">
        <v>50</v>
      </c>
      <c r="G461" s="25">
        <v>50</v>
      </c>
      <c r="H461" s="39" t="e">
        <f t="shared" ref="H461:H462" si="66">F461*$E$5/1000</f>
        <v>#REF!</v>
      </c>
      <c r="I461" s="68"/>
      <c r="J461" s="68">
        <v>60</v>
      </c>
      <c r="K461" s="25">
        <v>2.8</v>
      </c>
      <c r="L461" s="25">
        <v>0.51</v>
      </c>
      <c r="M461" s="25">
        <v>0.75</v>
      </c>
      <c r="N461" s="25">
        <v>90</v>
      </c>
      <c r="O461" s="25">
        <v>0</v>
      </c>
    </row>
    <row r="462" spans="1:15">
      <c r="A462" s="30" t="s">
        <v>42</v>
      </c>
      <c r="B462" s="30"/>
      <c r="C462" s="24" t="s">
        <v>37</v>
      </c>
      <c r="D462" s="47">
        <v>20</v>
      </c>
      <c r="E462" s="25"/>
      <c r="F462" s="43">
        <v>50</v>
      </c>
      <c r="G462" s="25">
        <v>50</v>
      </c>
      <c r="H462" s="39" t="e">
        <f t="shared" si="66"/>
        <v>#REF!</v>
      </c>
      <c r="I462" s="76"/>
      <c r="J462" s="68">
        <v>30</v>
      </c>
      <c r="K462" s="69">
        <v>4.1</v>
      </c>
      <c r="L462" s="69">
        <v>0.7</v>
      </c>
      <c r="M462" s="69">
        <v>0.65</v>
      </c>
      <c r="N462" s="69">
        <v>97.5</v>
      </c>
      <c r="O462" s="69">
        <v>0</v>
      </c>
    </row>
    <row r="463" spans="1:15">
      <c r="A463" s="30"/>
      <c r="B463" s="109" t="s">
        <v>85</v>
      </c>
      <c r="C463" s="24"/>
      <c r="D463" s="47"/>
      <c r="E463" s="25"/>
      <c r="F463" s="43"/>
      <c r="G463" s="25"/>
      <c r="H463" s="39"/>
      <c r="I463" s="76"/>
      <c r="J463" s="76"/>
      <c r="K463" s="25"/>
      <c r="L463" s="25"/>
      <c r="M463" s="25"/>
      <c r="N463" s="25"/>
      <c r="O463" s="25"/>
    </row>
    <row r="464" spans="1:15">
      <c r="A464" s="30"/>
      <c r="B464" s="30"/>
      <c r="C464" s="24" t="s">
        <v>125</v>
      </c>
      <c r="D464" s="47">
        <v>200</v>
      </c>
      <c r="E464" s="25"/>
      <c r="F464" s="43"/>
      <c r="G464" s="25"/>
      <c r="H464" s="39"/>
      <c r="I464" s="76"/>
      <c r="J464" s="76">
        <v>200</v>
      </c>
      <c r="K464" s="25">
        <v>0.14</v>
      </c>
      <c r="L464" s="25">
        <v>0.06</v>
      </c>
      <c r="M464" s="25">
        <v>21.78</v>
      </c>
      <c r="N464" s="25">
        <v>69.44</v>
      </c>
      <c r="O464" s="25">
        <v>40</v>
      </c>
    </row>
    <row r="465" spans="1:15">
      <c r="A465" s="30"/>
      <c r="B465" s="30"/>
      <c r="C465" s="24" t="s">
        <v>382</v>
      </c>
      <c r="D465" s="47">
        <v>75</v>
      </c>
      <c r="E465" s="25"/>
      <c r="F465" s="43"/>
      <c r="G465" s="25"/>
      <c r="H465" s="39"/>
      <c r="I465" s="76"/>
      <c r="J465" s="76">
        <v>75</v>
      </c>
      <c r="K465" s="120">
        <v>4.26</v>
      </c>
      <c r="L465" s="121">
        <v>2.39</v>
      </c>
      <c r="M465" s="121">
        <v>29.48</v>
      </c>
      <c r="N465" s="121">
        <v>140</v>
      </c>
      <c r="O465" s="121">
        <v>0.16</v>
      </c>
    </row>
    <row r="466" spans="1:15">
      <c r="A466" s="30"/>
      <c r="B466" s="30"/>
      <c r="C466" s="24"/>
      <c r="D466" s="47"/>
      <c r="E466" s="25"/>
      <c r="F466" s="43"/>
      <c r="G466" s="25"/>
      <c r="H466" s="39"/>
      <c r="I466" s="76"/>
      <c r="J466" s="76"/>
      <c r="K466" s="69"/>
      <c r="L466" s="69"/>
      <c r="M466" s="69"/>
      <c r="N466" s="69"/>
      <c r="O466" s="69"/>
    </row>
    <row r="467" spans="1:15">
      <c r="A467" s="23"/>
      <c r="B467" s="8"/>
      <c r="C467" s="41" t="s">
        <v>47</v>
      </c>
      <c r="D467" s="43"/>
      <c r="E467" s="28"/>
      <c r="F467" s="195"/>
      <c r="G467" s="28"/>
      <c r="H467" s="189" t="e">
        <f>#REF!*F467</f>
        <v>#REF!</v>
      </c>
      <c r="I467" s="67"/>
      <c r="J467" s="67"/>
      <c r="K467" s="64">
        <f>SUM(K432:K462)</f>
        <v>31.48</v>
      </c>
      <c r="L467" s="64">
        <f t="shared" ref="L467:O467" si="67">SUM(L432:L462)</f>
        <v>15.44</v>
      </c>
      <c r="M467" s="64">
        <f t="shared" si="67"/>
        <v>101.89</v>
      </c>
      <c r="N467" s="64">
        <f t="shared" si="67"/>
        <v>778.49</v>
      </c>
      <c r="O467" s="64">
        <f t="shared" si="67"/>
        <v>91.872</v>
      </c>
    </row>
    <row r="468" hidden="1" spans="1:15">
      <c r="A468" s="23"/>
      <c r="B468" s="8"/>
      <c r="C468" s="136" t="s">
        <v>167</v>
      </c>
      <c r="D468" s="25">
        <v>3.75</v>
      </c>
      <c r="E468" s="28" t="e">
        <f>#REF!</f>
        <v>#REF!</v>
      </c>
      <c r="F468" s="195"/>
      <c r="G468" s="28"/>
      <c r="H468" s="29" t="e">
        <f>D468*E468/1000</f>
        <v>#REF!</v>
      </c>
      <c r="I468" s="64"/>
      <c r="J468" s="64"/>
      <c r="K468" s="64"/>
      <c r="L468" s="64"/>
      <c r="M468" s="64"/>
      <c r="N468" s="59"/>
      <c r="O468" s="59"/>
    </row>
    <row r="469" spans="1:15">
      <c r="A469" s="23"/>
      <c r="B469" s="8"/>
      <c r="C469" s="196" t="s">
        <v>275</v>
      </c>
      <c r="D469" s="86"/>
      <c r="E469" s="8"/>
      <c r="F469" s="8"/>
      <c r="G469" s="8"/>
      <c r="H469" s="12"/>
      <c r="I469" s="58"/>
      <c r="J469" s="58"/>
      <c r="K469" s="64">
        <f>K430+K467</f>
        <v>42.859</v>
      </c>
      <c r="L469" s="64">
        <f t="shared" ref="L469:O469" si="68">L430+L467</f>
        <v>43.055</v>
      </c>
      <c r="M469" s="64">
        <f t="shared" si="68"/>
        <v>172.66</v>
      </c>
      <c r="N469" s="64">
        <f t="shared" si="68"/>
        <v>1365.01</v>
      </c>
      <c r="O469" s="64">
        <f t="shared" si="68"/>
        <v>153.062</v>
      </c>
    </row>
    <row r="470" spans="1:15">
      <c r="A470" s="8"/>
      <c r="B470" s="8"/>
      <c r="C470" s="9"/>
      <c r="D470" s="10" t="s">
        <v>276</v>
      </c>
      <c r="E470" s="8"/>
      <c r="F470" s="11"/>
      <c r="G470" s="8"/>
      <c r="H470" s="12"/>
      <c r="I470" s="58"/>
      <c r="J470" s="58"/>
      <c r="K470" s="11"/>
      <c r="L470" s="8"/>
      <c r="M470" s="8"/>
      <c r="N470" s="8"/>
      <c r="O470" s="8"/>
    </row>
    <row r="471" ht="30" spans="1:15">
      <c r="A471" s="180" t="s">
        <v>2</v>
      </c>
      <c r="B471" s="14" t="s">
        <v>3</v>
      </c>
      <c r="C471" s="15" t="s">
        <v>4</v>
      </c>
      <c r="D471" s="16" t="s">
        <v>17</v>
      </c>
      <c r="E471" s="15" t="s">
        <v>6</v>
      </c>
      <c r="F471" s="15" t="s">
        <v>7</v>
      </c>
      <c r="G471" s="15" t="s">
        <v>8</v>
      </c>
      <c r="H471" s="17" t="s">
        <v>9</v>
      </c>
      <c r="I471" s="15"/>
      <c r="J471" s="15"/>
      <c r="K471" s="15" t="s">
        <v>11</v>
      </c>
      <c r="L471" s="15" t="s">
        <v>12</v>
      </c>
      <c r="M471" s="15" t="s">
        <v>13</v>
      </c>
      <c r="N471" s="59" t="s">
        <v>14</v>
      </c>
      <c r="O471" s="122" t="s">
        <v>15</v>
      </c>
    </row>
    <row r="472" spans="1:15">
      <c r="A472" s="8"/>
      <c r="B472" s="114" t="s">
        <v>16</v>
      </c>
      <c r="C472" s="115"/>
      <c r="D472" s="116"/>
      <c r="E472" s="15"/>
      <c r="F472" s="15"/>
      <c r="G472" s="15"/>
      <c r="H472" s="17"/>
      <c r="I472" s="15"/>
      <c r="J472" s="15"/>
      <c r="K472" s="15"/>
      <c r="L472" s="15"/>
      <c r="M472" s="15"/>
      <c r="N472" s="59"/>
      <c r="O472" s="122"/>
    </row>
    <row r="473" ht="28.5" spans="1:15">
      <c r="A473" s="30" t="s">
        <v>18</v>
      </c>
      <c r="B473" s="8"/>
      <c r="C473" s="24" t="s">
        <v>405</v>
      </c>
      <c r="D473" s="25">
        <v>200</v>
      </c>
      <c r="E473" s="26" t="e">
        <f>#REF!</f>
        <v>#REF!</v>
      </c>
      <c r="F473" s="27"/>
      <c r="G473" s="28"/>
      <c r="H473" s="29"/>
      <c r="I473" s="64"/>
      <c r="J473" s="64">
        <v>200</v>
      </c>
      <c r="K473" s="25">
        <v>4.3</v>
      </c>
      <c r="L473" s="25">
        <v>6</v>
      </c>
      <c r="M473" s="25">
        <v>27.7</v>
      </c>
      <c r="N473" s="25">
        <v>186</v>
      </c>
      <c r="O473" s="65">
        <v>0.65</v>
      </c>
    </row>
    <row r="474" hidden="1" spans="1:15">
      <c r="A474" s="23"/>
      <c r="B474" s="8"/>
      <c r="C474" s="31" t="s">
        <v>239</v>
      </c>
      <c r="D474" s="25"/>
      <c r="E474" s="26"/>
      <c r="F474" s="27">
        <v>22.2</v>
      </c>
      <c r="G474" s="27">
        <v>22.2</v>
      </c>
      <c r="H474" s="29"/>
      <c r="I474" s="64"/>
      <c r="J474" s="64"/>
      <c r="K474" s="25"/>
      <c r="L474" s="25"/>
      <c r="M474" s="25"/>
      <c r="N474" s="25"/>
      <c r="O474" s="25"/>
    </row>
    <row r="475" hidden="1" spans="2:15">
      <c r="B475" s="30"/>
      <c r="C475" s="31" t="s">
        <v>176</v>
      </c>
      <c r="D475" s="25"/>
      <c r="E475" s="32"/>
      <c r="F475" s="33">
        <v>25</v>
      </c>
      <c r="G475" s="33">
        <v>25</v>
      </c>
      <c r="H475" s="34" t="e">
        <f t="shared" ref="H475:H479" si="69">F475*$E$5/1000</f>
        <v>#REF!</v>
      </c>
      <c r="I475" s="67"/>
      <c r="J475" s="67"/>
      <c r="K475" s="28"/>
      <c r="L475" s="28"/>
      <c r="M475" s="28"/>
      <c r="N475" s="28"/>
      <c r="O475" s="28"/>
    </row>
    <row r="476" hidden="1" spans="1:15">
      <c r="A476" s="30" t="s">
        <v>21</v>
      </c>
      <c r="B476" s="30"/>
      <c r="C476" s="31" t="s">
        <v>31</v>
      </c>
      <c r="D476" s="25"/>
      <c r="E476" s="32"/>
      <c r="F476" s="33">
        <v>98</v>
      </c>
      <c r="G476" s="33">
        <v>98</v>
      </c>
      <c r="H476" s="34" t="e">
        <f t="shared" si="69"/>
        <v>#REF!</v>
      </c>
      <c r="I476" s="67"/>
      <c r="J476" s="67"/>
      <c r="K476" s="28"/>
      <c r="L476" s="28"/>
      <c r="M476" s="28"/>
      <c r="N476" s="28"/>
      <c r="O476" s="28"/>
    </row>
    <row r="477" hidden="1" spans="1:15">
      <c r="A477" s="23"/>
      <c r="B477" s="8"/>
      <c r="C477" s="31" t="s">
        <v>23</v>
      </c>
      <c r="D477" s="25"/>
      <c r="E477" s="32"/>
      <c r="F477" s="33">
        <v>6</v>
      </c>
      <c r="G477" s="33">
        <v>6</v>
      </c>
      <c r="H477" s="34" t="e">
        <f t="shared" si="69"/>
        <v>#REF!</v>
      </c>
      <c r="I477" s="67"/>
      <c r="J477" s="67"/>
      <c r="K477" s="28"/>
      <c r="L477" s="28"/>
      <c r="M477" s="28"/>
      <c r="N477" s="28"/>
      <c r="O477" s="28"/>
    </row>
    <row r="478" hidden="1" spans="1:15">
      <c r="A478" s="23"/>
      <c r="B478" s="8"/>
      <c r="C478" s="31" t="s">
        <v>24</v>
      </c>
      <c r="D478" s="25"/>
      <c r="E478" s="32"/>
      <c r="F478" s="33">
        <v>6</v>
      </c>
      <c r="G478" s="33">
        <v>6</v>
      </c>
      <c r="H478" s="34" t="e">
        <f t="shared" si="69"/>
        <v>#REF!</v>
      </c>
      <c r="I478" s="67" t="e">
        <f>D473*E473/1000</f>
        <v>#REF!</v>
      </c>
      <c r="J478" s="67"/>
      <c r="K478" s="28"/>
      <c r="L478" s="28"/>
      <c r="M478" s="28"/>
      <c r="N478" s="28"/>
      <c r="O478" s="28"/>
    </row>
    <row r="479" hidden="1" spans="1:15">
      <c r="A479" s="23"/>
      <c r="B479" s="8"/>
      <c r="C479" s="31" t="s">
        <v>25</v>
      </c>
      <c r="D479" s="35"/>
      <c r="E479" s="32"/>
      <c r="F479" s="36">
        <v>64</v>
      </c>
      <c r="G479" s="36">
        <v>64</v>
      </c>
      <c r="H479" s="34" t="e">
        <f t="shared" si="69"/>
        <v>#REF!</v>
      </c>
      <c r="I479" s="67"/>
      <c r="J479" s="67"/>
      <c r="K479" s="28"/>
      <c r="L479" s="28"/>
      <c r="M479" s="28"/>
      <c r="N479" s="28"/>
      <c r="O479" s="28"/>
    </row>
    <row r="480" spans="1:15">
      <c r="A480" s="37" t="s">
        <v>26</v>
      </c>
      <c r="B480" s="37"/>
      <c r="C480" s="24" t="s">
        <v>351</v>
      </c>
      <c r="D480" s="25">
        <v>200</v>
      </c>
      <c r="E480" s="25"/>
      <c r="F480" s="25">
        <v>204</v>
      </c>
      <c r="G480" s="25">
        <v>200</v>
      </c>
      <c r="H480" s="68" t="e">
        <f t="shared" ref="H480" si="70">$E$5*F480/1000</f>
        <v>#REF!</v>
      </c>
      <c r="I480" s="68"/>
      <c r="J480" s="68">
        <v>200</v>
      </c>
      <c r="K480" s="25">
        <v>8.2</v>
      </c>
      <c r="L480" s="25">
        <v>3</v>
      </c>
      <c r="M480" s="25">
        <v>11.8</v>
      </c>
      <c r="N480" s="25">
        <v>114</v>
      </c>
      <c r="O480" s="25">
        <v>1.2</v>
      </c>
    </row>
    <row r="481" hidden="1" spans="1:15">
      <c r="A481" s="37" t="s">
        <v>264</v>
      </c>
      <c r="B481" s="37"/>
      <c r="C481" s="31" t="s">
        <v>277</v>
      </c>
      <c r="D481" s="35"/>
      <c r="E481" s="38"/>
      <c r="F481" s="38">
        <v>25</v>
      </c>
      <c r="G481" s="38">
        <v>25</v>
      </c>
      <c r="H481" s="68">
        <f>F481*$E$11/1000</f>
        <v>5</v>
      </c>
      <c r="I481" s="68"/>
      <c r="J481" s="68"/>
      <c r="K481" s="25"/>
      <c r="L481" s="25"/>
      <c r="M481" s="25"/>
      <c r="N481" s="25"/>
      <c r="O481" s="28"/>
    </row>
    <row r="482" hidden="1" spans="1:15">
      <c r="A482" s="37"/>
      <c r="B482" s="37"/>
      <c r="C482" s="31" t="s">
        <v>31</v>
      </c>
      <c r="D482" s="35"/>
      <c r="E482" s="38"/>
      <c r="F482" s="38">
        <v>50</v>
      </c>
      <c r="G482" s="38">
        <v>50</v>
      </c>
      <c r="H482" s="68">
        <f>F482*$E$11/1000</f>
        <v>10</v>
      </c>
      <c r="I482" s="68">
        <f>D480*E480/1000</f>
        <v>0</v>
      </c>
      <c r="J482" s="68"/>
      <c r="K482" s="25"/>
      <c r="L482" s="25"/>
      <c r="M482" s="25"/>
      <c r="N482" s="25"/>
      <c r="O482" s="28"/>
    </row>
    <row r="483" hidden="1" spans="1:15">
      <c r="A483" s="37"/>
      <c r="B483" s="37"/>
      <c r="C483" s="31" t="s">
        <v>25</v>
      </c>
      <c r="D483" s="35"/>
      <c r="E483" s="38"/>
      <c r="F483" s="38">
        <v>150</v>
      </c>
      <c r="G483" s="38">
        <v>150</v>
      </c>
      <c r="H483" s="68">
        <f>F483*$E$11/1000</f>
        <v>30</v>
      </c>
      <c r="I483" s="68" t="s">
        <v>32</v>
      </c>
      <c r="J483" s="68"/>
      <c r="K483" s="25"/>
      <c r="L483" s="25"/>
      <c r="M483" s="25"/>
      <c r="N483" s="25"/>
      <c r="O483" s="28"/>
    </row>
    <row r="484" hidden="1" spans="1:15">
      <c r="A484" s="37"/>
      <c r="B484" s="37"/>
      <c r="C484" s="31" t="s">
        <v>33</v>
      </c>
      <c r="D484" s="35"/>
      <c r="E484" s="38"/>
      <c r="F484" s="38">
        <v>10</v>
      </c>
      <c r="G484" s="38">
        <v>10</v>
      </c>
      <c r="H484" s="68">
        <f>F484*$E$11/1000</f>
        <v>2</v>
      </c>
      <c r="I484" s="68"/>
      <c r="J484" s="68"/>
      <c r="K484" s="25"/>
      <c r="L484" s="25"/>
      <c r="M484" s="25"/>
      <c r="N484" s="25"/>
      <c r="O484" s="28"/>
    </row>
    <row r="485" spans="1:15">
      <c r="A485" s="30" t="s">
        <v>38</v>
      </c>
      <c r="B485" s="30"/>
      <c r="C485" s="40" t="s">
        <v>98</v>
      </c>
      <c r="D485" s="35">
        <v>40</v>
      </c>
      <c r="E485" s="38"/>
      <c r="F485" s="35">
        <v>40</v>
      </c>
      <c r="G485" s="38">
        <v>40</v>
      </c>
      <c r="H485" s="39" t="e">
        <f t="shared" ref="H485" si="71">F485*$E$5/1000</f>
        <v>#REF!</v>
      </c>
      <c r="I485" s="68"/>
      <c r="J485" s="68">
        <v>40</v>
      </c>
      <c r="K485" s="69">
        <v>5.08</v>
      </c>
      <c r="L485" s="69">
        <v>4.6</v>
      </c>
      <c r="M485" s="69">
        <v>0.28</v>
      </c>
      <c r="N485" s="69">
        <v>62.8</v>
      </c>
      <c r="O485" s="70">
        <v>0.27</v>
      </c>
    </row>
    <row r="486" hidden="1" spans="1:15">
      <c r="A486" s="30" t="s">
        <v>34</v>
      </c>
      <c r="B486" s="30"/>
      <c r="C486" s="40" t="s">
        <v>35</v>
      </c>
      <c r="D486" s="35">
        <v>40</v>
      </c>
      <c r="E486" s="38"/>
      <c r="F486" s="38"/>
      <c r="G486" s="38"/>
      <c r="H486" s="39"/>
      <c r="I486" s="68"/>
      <c r="J486" s="68"/>
      <c r="K486" s="25">
        <v>1.6</v>
      </c>
      <c r="L486" s="25">
        <v>17.12</v>
      </c>
      <c r="M486" s="25">
        <v>10.52</v>
      </c>
      <c r="N486" s="25">
        <v>202.52</v>
      </c>
      <c r="O486" s="25">
        <v>0</v>
      </c>
    </row>
    <row r="487" hidden="1" spans="1:15">
      <c r="A487" s="30" t="s">
        <v>36</v>
      </c>
      <c r="B487" s="30"/>
      <c r="C487" s="31" t="s">
        <v>24</v>
      </c>
      <c r="D487" s="35"/>
      <c r="E487" s="38"/>
      <c r="F487" s="35">
        <v>20</v>
      </c>
      <c r="G487" s="38">
        <v>20</v>
      </c>
      <c r="H487" s="39" t="e">
        <f>F487*#REF!/1000</f>
        <v>#REF!</v>
      </c>
      <c r="I487" s="68"/>
      <c r="J487" s="68"/>
      <c r="K487" s="69"/>
      <c r="L487" s="69"/>
      <c r="M487" s="69"/>
      <c r="N487" s="69"/>
      <c r="O487" s="69"/>
    </row>
    <row r="488" spans="1:15">
      <c r="A488" s="30" t="s">
        <v>42</v>
      </c>
      <c r="B488" s="30"/>
      <c r="C488" s="40" t="s">
        <v>37</v>
      </c>
      <c r="D488" s="35">
        <v>25</v>
      </c>
      <c r="E488" s="38"/>
      <c r="F488" s="35">
        <v>20</v>
      </c>
      <c r="G488" s="38">
        <v>20</v>
      </c>
      <c r="H488" s="39" t="e">
        <f>F488*#REF!/1000</f>
        <v>#REF!</v>
      </c>
      <c r="I488" s="68"/>
      <c r="J488" s="68">
        <v>40</v>
      </c>
      <c r="K488" s="69">
        <v>2</v>
      </c>
      <c r="L488" s="69">
        <v>0.35</v>
      </c>
      <c r="M488" s="69">
        <v>0.33</v>
      </c>
      <c r="N488" s="69">
        <v>48.75</v>
      </c>
      <c r="O488" s="69"/>
    </row>
    <row r="489" spans="1:15">
      <c r="A489" s="30" t="s">
        <v>42</v>
      </c>
      <c r="B489" s="37"/>
      <c r="C489" s="40" t="s">
        <v>84</v>
      </c>
      <c r="D489" s="35">
        <v>20</v>
      </c>
      <c r="E489" s="38"/>
      <c r="F489" s="35">
        <v>20</v>
      </c>
      <c r="G489" s="38"/>
      <c r="H489" s="39" t="e">
        <f>F489*$E$5/1000</f>
        <v>#REF!</v>
      </c>
      <c r="I489" s="68"/>
      <c r="J489" s="68">
        <v>20</v>
      </c>
      <c r="K489" s="69">
        <v>1.079</v>
      </c>
      <c r="L489" s="69">
        <v>0.195</v>
      </c>
      <c r="M489" s="69">
        <v>6.25</v>
      </c>
      <c r="N489" s="69">
        <v>36</v>
      </c>
      <c r="O489" s="69">
        <v>0</v>
      </c>
    </row>
    <row r="490" spans="1:15">
      <c r="A490" s="30" t="s">
        <v>43</v>
      </c>
      <c r="B490" s="37"/>
      <c r="C490" s="40" t="s">
        <v>319</v>
      </c>
      <c r="D490" s="35">
        <v>150</v>
      </c>
      <c r="E490" s="38"/>
      <c r="F490" s="35">
        <v>150</v>
      </c>
      <c r="G490" s="38">
        <v>100</v>
      </c>
      <c r="H490" s="39"/>
      <c r="I490" s="68"/>
      <c r="J490" s="68">
        <v>150</v>
      </c>
      <c r="K490" s="69">
        <v>1.5</v>
      </c>
      <c r="L490" s="69">
        <v>0.5</v>
      </c>
      <c r="M490" s="69">
        <v>21</v>
      </c>
      <c r="N490" s="69">
        <v>95</v>
      </c>
      <c r="O490" s="69">
        <v>10</v>
      </c>
    </row>
    <row r="491" spans="1:15">
      <c r="A491" s="8"/>
      <c r="B491" s="8"/>
      <c r="C491" s="41" t="s">
        <v>47</v>
      </c>
      <c r="D491" s="35"/>
      <c r="E491" s="32"/>
      <c r="F491" s="36"/>
      <c r="G491" s="32"/>
      <c r="H491" s="67">
        <f>F491*$E$24/1000</f>
        <v>0</v>
      </c>
      <c r="I491" s="67"/>
      <c r="J491" s="67"/>
      <c r="K491" s="64">
        <f>SUM(K473:K490)</f>
        <v>23.759</v>
      </c>
      <c r="L491" s="64">
        <f t="shared" ref="L491:O491" si="72">SUM(L473:L490)</f>
        <v>31.765</v>
      </c>
      <c r="M491" s="64">
        <f t="shared" si="72"/>
        <v>77.88</v>
      </c>
      <c r="N491" s="64">
        <f t="shared" si="72"/>
        <v>745.07</v>
      </c>
      <c r="O491" s="64">
        <f t="shared" si="72"/>
        <v>12.12</v>
      </c>
    </row>
    <row r="492" spans="1:15">
      <c r="A492" s="37"/>
      <c r="B492" s="115" t="s">
        <v>48</v>
      </c>
      <c r="C492" s="24"/>
      <c r="D492" s="25"/>
      <c r="E492" s="121">
        <f>E485</f>
        <v>0</v>
      </c>
      <c r="F492" s="121"/>
      <c r="G492" s="121"/>
      <c r="H492" s="67">
        <f>F492*$E$28/1000</f>
        <v>0</v>
      </c>
      <c r="I492" s="142"/>
      <c r="J492" s="68"/>
      <c r="K492" s="28"/>
      <c r="L492" s="28"/>
      <c r="M492" s="28"/>
      <c r="N492" s="28"/>
      <c r="O492" s="28"/>
    </row>
    <row r="493" spans="1:15">
      <c r="A493" s="30" t="s">
        <v>49</v>
      </c>
      <c r="B493" s="30"/>
      <c r="C493" s="24" t="s">
        <v>388</v>
      </c>
      <c r="D493" s="43">
        <v>60</v>
      </c>
      <c r="E493" s="38"/>
      <c r="F493" s="35"/>
      <c r="G493" s="38"/>
      <c r="H493" s="39" t="e">
        <f t="shared" ref="H493" si="73">F493*$E$5/1000</f>
        <v>#REF!</v>
      </c>
      <c r="I493" s="68"/>
      <c r="J493" s="68">
        <v>100</v>
      </c>
      <c r="K493" s="25">
        <v>0.48</v>
      </c>
      <c r="L493" s="25">
        <v>0.12</v>
      </c>
      <c r="M493" s="25">
        <v>1.56</v>
      </c>
      <c r="N493" s="25">
        <v>8.4</v>
      </c>
      <c r="O493" s="65">
        <v>2.94</v>
      </c>
    </row>
    <row r="494" hidden="1" spans="2:15">
      <c r="B494" s="104"/>
      <c r="C494" s="31" t="s">
        <v>103</v>
      </c>
      <c r="D494" s="35"/>
      <c r="E494" s="25"/>
      <c r="F494" s="38">
        <v>113</v>
      </c>
      <c r="G494" s="38">
        <v>88</v>
      </c>
      <c r="H494" s="106">
        <f>F494*$D$4/1000</f>
        <v>0</v>
      </c>
      <c r="I494" s="25"/>
      <c r="J494" s="25"/>
      <c r="K494" s="25"/>
      <c r="L494" s="25"/>
      <c r="M494" s="25"/>
      <c r="N494" s="25"/>
      <c r="O494" s="25"/>
    </row>
    <row r="495" hidden="1" spans="1:15">
      <c r="A495" s="105"/>
      <c r="B495" s="104"/>
      <c r="C495" s="31" t="s">
        <v>79</v>
      </c>
      <c r="D495" s="35"/>
      <c r="E495" s="25"/>
      <c r="F495" s="25">
        <v>13</v>
      </c>
      <c r="G495" s="25">
        <v>13</v>
      </c>
      <c r="H495" s="106">
        <f>F495*$D$4/1000</f>
        <v>0</v>
      </c>
      <c r="I495" s="25"/>
      <c r="J495" s="25"/>
      <c r="K495" s="25"/>
      <c r="L495" s="25"/>
      <c r="M495" s="25"/>
      <c r="N495" s="25"/>
      <c r="O495" s="25"/>
    </row>
    <row r="496" spans="1:15">
      <c r="A496" s="23" t="s">
        <v>225</v>
      </c>
      <c r="B496" s="8"/>
      <c r="C496" s="24" t="s">
        <v>226</v>
      </c>
      <c r="D496" s="25">
        <v>200</v>
      </c>
      <c r="E496" s="28" t="e">
        <f>#REF!</f>
        <v>#REF!</v>
      </c>
      <c r="F496" s="27"/>
      <c r="G496" s="28"/>
      <c r="H496" s="34">
        <f>F496*$E$34/1000</f>
        <v>0</v>
      </c>
      <c r="I496" s="67"/>
      <c r="J496" s="67">
        <v>250</v>
      </c>
      <c r="K496" s="28">
        <v>4.6</v>
      </c>
      <c r="L496" s="28">
        <v>3.4</v>
      </c>
      <c r="M496" s="28">
        <v>45.6</v>
      </c>
      <c r="N496" s="28">
        <v>112</v>
      </c>
      <c r="O496" s="28">
        <v>16.8</v>
      </c>
    </row>
    <row r="497" hidden="1" spans="1:15">
      <c r="A497" s="23"/>
      <c r="B497" s="8"/>
      <c r="C497" s="31" t="s">
        <v>227</v>
      </c>
      <c r="D497" s="44"/>
      <c r="E497" s="181"/>
      <c r="F497" s="32">
        <v>8</v>
      </c>
      <c r="G497" s="32">
        <v>8</v>
      </c>
      <c r="H497" s="34">
        <f t="shared" ref="H497:H503" si="74">F497*$E$36/1000</f>
        <v>0</v>
      </c>
      <c r="I497" s="67"/>
      <c r="J497" s="67"/>
      <c r="K497" s="28"/>
      <c r="L497" s="28"/>
      <c r="M497" s="28"/>
      <c r="N497" s="28"/>
      <c r="O497" s="28"/>
    </row>
    <row r="498" hidden="1" spans="1:15">
      <c r="A498" s="23" t="s">
        <v>228</v>
      </c>
      <c r="B498" s="8"/>
      <c r="C498" s="130" t="s">
        <v>57</v>
      </c>
      <c r="D498" s="131"/>
      <c r="E498" s="32"/>
      <c r="F498" s="178">
        <v>75</v>
      </c>
      <c r="G498" s="178">
        <v>60</v>
      </c>
      <c r="H498" s="34">
        <f t="shared" si="74"/>
        <v>0</v>
      </c>
      <c r="I498" s="67"/>
      <c r="J498" s="67"/>
      <c r="K498" s="28"/>
      <c r="L498" s="28"/>
      <c r="M498" s="28"/>
      <c r="N498" s="28"/>
      <c r="O498" s="28"/>
    </row>
    <row r="499" hidden="1" spans="1:15">
      <c r="A499" s="23"/>
      <c r="B499" s="8"/>
      <c r="C499" s="31" t="s">
        <v>137</v>
      </c>
      <c r="D499" s="38"/>
      <c r="E499" s="32"/>
      <c r="F499" s="32">
        <v>10</v>
      </c>
      <c r="G499" s="32">
        <v>8</v>
      </c>
      <c r="H499" s="34">
        <f t="shared" si="74"/>
        <v>0</v>
      </c>
      <c r="I499" s="67" t="e">
        <f>D496*E496/1000</f>
        <v>#REF!</v>
      </c>
      <c r="J499" s="67"/>
      <c r="K499" s="28"/>
      <c r="L499" s="28"/>
      <c r="M499" s="28"/>
      <c r="N499" s="28"/>
      <c r="O499" s="28"/>
    </row>
    <row r="500" hidden="1" spans="1:15">
      <c r="A500" s="23"/>
      <c r="B500" s="8"/>
      <c r="C500" s="31" t="s">
        <v>59</v>
      </c>
      <c r="D500" s="25"/>
      <c r="E500" s="28"/>
      <c r="F500" s="32">
        <v>9.6</v>
      </c>
      <c r="G500" s="32">
        <v>8</v>
      </c>
      <c r="H500" s="34">
        <f t="shared" si="74"/>
        <v>0</v>
      </c>
      <c r="I500" s="67" t="s">
        <v>32</v>
      </c>
      <c r="J500" s="67"/>
      <c r="K500" s="28"/>
      <c r="L500" s="28"/>
      <c r="M500" s="28"/>
      <c r="N500" s="28"/>
      <c r="O500" s="28"/>
    </row>
    <row r="501" hidden="1" spans="1:15">
      <c r="A501" s="23"/>
      <c r="B501" s="8"/>
      <c r="C501" s="31" t="s">
        <v>24</v>
      </c>
      <c r="D501" s="38"/>
      <c r="E501" s="32"/>
      <c r="F501" s="32">
        <v>2</v>
      </c>
      <c r="G501" s="32">
        <v>2</v>
      </c>
      <c r="H501" s="34">
        <f t="shared" si="74"/>
        <v>0</v>
      </c>
      <c r="I501" s="67"/>
      <c r="J501" s="67"/>
      <c r="K501" s="8"/>
      <c r="L501" s="8"/>
      <c r="M501" s="8"/>
      <c r="N501" s="8"/>
      <c r="O501" s="8"/>
    </row>
    <row r="502" hidden="1" spans="1:15">
      <c r="A502" s="23"/>
      <c r="B502" s="8"/>
      <c r="C502" s="31" t="s">
        <v>114</v>
      </c>
      <c r="D502" s="38"/>
      <c r="E502" s="32"/>
      <c r="F502" s="32">
        <v>19</v>
      </c>
      <c r="G502" s="32">
        <v>15</v>
      </c>
      <c r="H502" s="34">
        <f t="shared" si="74"/>
        <v>0</v>
      </c>
      <c r="I502" s="67"/>
      <c r="J502" s="67"/>
      <c r="K502" s="8"/>
      <c r="L502" s="8"/>
      <c r="M502" s="8"/>
      <c r="N502" s="8"/>
      <c r="O502" s="8"/>
    </row>
    <row r="503" hidden="1" spans="1:15">
      <c r="A503" s="23"/>
      <c r="B503" s="8"/>
      <c r="C503" s="31" t="s">
        <v>187</v>
      </c>
      <c r="D503" s="38"/>
      <c r="E503" s="32"/>
      <c r="F503" s="32">
        <v>150</v>
      </c>
      <c r="G503" s="32">
        <v>150</v>
      </c>
      <c r="H503" s="34">
        <f t="shared" si="74"/>
        <v>0</v>
      </c>
      <c r="I503" s="67"/>
      <c r="J503" s="67"/>
      <c r="K503" s="8"/>
      <c r="L503" s="8"/>
      <c r="M503" s="8"/>
      <c r="N503" s="8"/>
      <c r="O503" s="8"/>
    </row>
    <row r="504" spans="1:15">
      <c r="A504" s="30" t="s">
        <v>278</v>
      </c>
      <c r="B504" s="30"/>
      <c r="C504" s="24" t="s">
        <v>279</v>
      </c>
      <c r="D504" s="43">
        <v>100</v>
      </c>
      <c r="E504" s="25" t="e">
        <f>#REF!</f>
        <v>#REF!</v>
      </c>
      <c r="F504" s="43"/>
      <c r="G504" s="25"/>
      <c r="H504" s="39">
        <f t="shared" ref="H504" si="75">F504*$E$27/1000</f>
        <v>0</v>
      </c>
      <c r="I504" s="68"/>
      <c r="J504" s="68" t="s">
        <v>406</v>
      </c>
      <c r="K504" s="25">
        <v>15.7</v>
      </c>
      <c r="L504" s="25">
        <v>8.4</v>
      </c>
      <c r="M504" s="25">
        <v>5.1</v>
      </c>
      <c r="N504" s="25">
        <v>150</v>
      </c>
      <c r="O504" s="25">
        <v>0</v>
      </c>
    </row>
    <row r="505" hidden="1" spans="1:15">
      <c r="A505" s="30" t="s">
        <v>30</v>
      </c>
      <c r="B505" s="30"/>
      <c r="C505" s="31" t="s">
        <v>280</v>
      </c>
      <c r="D505" s="44"/>
      <c r="E505" s="46"/>
      <c r="F505" s="35">
        <v>89</v>
      </c>
      <c r="G505" s="38">
        <v>74</v>
      </c>
      <c r="H505" s="39">
        <f t="shared" ref="H505:H509" si="76">F505*$E$38/1000</f>
        <v>0</v>
      </c>
      <c r="I505" s="68"/>
      <c r="J505" s="68"/>
      <c r="K505" s="210"/>
      <c r="L505" s="210"/>
      <c r="M505" s="211"/>
      <c r="N505" s="212"/>
      <c r="O505" s="38"/>
    </row>
    <row r="506" hidden="1" spans="1:15">
      <c r="A506" s="23" t="s">
        <v>138</v>
      </c>
      <c r="B506" s="8"/>
      <c r="C506" s="108" t="s">
        <v>281</v>
      </c>
      <c r="D506" s="38">
        <v>25</v>
      </c>
      <c r="E506" s="33"/>
      <c r="F506" s="36"/>
      <c r="G506" s="32"/>
      <c r="H506" s="39">
        <f t="shared" si="76"/>
        <v>0</v>
      </c>
      <c r="I506" s="68"/>
      <c r="J506" s="68"/>
      <c r="K506" s="8"/>
      <c r="L506" s="8"/>
      <c r="M506" s="8"/>
      <c r="N506" s="8"/>
      <c r="O506" s="38"/>
    </row>
    <row r="507" hidden="1" spans="1:15">
      <c r="A507" s="23"/>
      <c r="B507" s="8"/>
      <c r="C507" s="31" t="s">
        <v>110</v>
      </c>
      <c r="D507" s="38"/>
      <c r="E507" s="33"/>
      <c r="F507" s="36">
        <v>25</v>
      </c>
      <c r="G507" s="32">
        <v>25</v>
      </c>
      <c r="H507" s="39">
        <f t="shared" si="76"/>
        <v>0</v>
      </c>
      <c r="I507" s="68"/>
      <c r="J507" s="68"/>
      <c r="K507" s="38"/>
      <c r="L507" s="38"/>
      <c r="M507" s="38"/>
      <c r="N507" s="38"/>
      <c r="O507" s="38"/>
    </row>
    <row r="508" hidden="1" spans="1:15">
      <c r="A508" s="23"/>
      <c r="B508" s="8"/>
      <c r="C508" s="31" t="s">
        <v>24</v>
      </c>
      <c r="D508" s="38"/>
      <c r="E508" s="33"/>
      <c r="F508" s="36">
        <v>1.25</v>
      </c>
      <c r="G508" s="32">
        <v>1.25</v>
      </c>
      <c r="H508" s="39">
        <f t="shared" si="76"/>
        <v>0</v>
      </c>
      <c r="I508" s="68"/>
      <c r="J508" s="68"/>
      <c r="K508" s="38"/>
      <c r="L508" s="38"/>
      <c r="M508" s="38"/>
      <c r="N508" s="38"/>
      <c r="O508" s="38"/>
    </row>
    <row r="509" hidden="1" spans="1:15">
      <c r="A509" s="23"/>
      <c r="B509" s="8"/>
      <c r="C509" s="31" t="s">
        <v>134</v>
      </c>
      <c r="D509" s="38"/>
      <c r="E509" s="33"/>
      <c r="F509" s="36">
        <v>1.25</v>
      </c>
      <c r="G509" s="32">
        <v>1.25</v>
      </c>
      <c r="H509" s="39">
        <f t="shared" si="76"/>
        <v>0</v>
      </c>
      <c r="I509" s="68"/>
      <c r="J509" s="68"/>
      <c r="K509" s="38"/>
      <c r="L509" s="38"/>
      <c r="M509" s="38"/>
      <c r="N509" s="38"/>
      <c r="O509" s="38"/>
    </row>
    <row r="510" hidden="1" spans="1:15">
      <c r="A510" s="23"/>
      <c r="B510" s="8"/>
      <c r="C510" s="31" t="s">
        <v>157</v>
      </c>
      <c r="D510" s="38"/>
      <c r="E510" s="33"/>
      <c r="F510" s="36">
        <v>6.25</v>
      </c>
      <c r="G510" s="32">
        <v>6.25</v>
      </c>
      <c r="H510" s="39"/>
      <c r="I510" s="68"/>
      <c r="J510" s="68"/>
      <c r="K510" s="38"/>
      <c r="L510" s="38"/>
      <c r="M510" s="38"/>
      <c r="N510" s="38"/>
      <c r="O510" s="38"/>
    </row>
    <row r="511" spans="1:15">
      <c r="A511" s="30" t="s">
        <v>407</v>
      </c>
      <c r="B511" s="30"/>
      <c r="C511" s="24" t="s">
        <v>408</v>
      </c>
      <c r="D511" s="43">
        <v>150</v>
      </c>
      <c r="E511" s="25"/>
      <c r="F511" s="43"/>
      <c r="G511" s="25"/>
      <c r="H511" s="39">
        <f>F511*$E$38/1000</f>
        <v>0</v>
      </c>
      <c r="I511" s="68"/>
      <c r="J511" s="68">
        <v>180</v>
      </c>
      <c r="K511" s="25">
        <v>2.7</v>
      </c>
      <c r="L511" s="25">
        <v>4.95</v>
      </c>
      <c r="M511" s="25">
        <v>6.75</v>
      </c>
      <c r="N511" s="25">
        <v>108</v>
      </c>
      <c r="O511" s="25">
        <v>48.3</v>
      </c>
    </row>
    <row r="512" hidden="1" spans="1:15">
      <c r="A512" s="30" t="s">
        <v>282</v>
      </c>
      <c r="B512" s="30"/>
      <c r="C512" s="31" t="s">
        <v>155</v>
      </c>
      <c r="D512" s="43"/>
      <c r="E512" s="25"/>
      <c r="F512" s="43">
        <v>187.5</v>
      </c>
      <c r="G512" s="25">
        <v>150</v>
      </c>
      <c r="H512" s="39"/>
      <c r="I512" s="68"/>
      <c r="J512" s="68"/>
      <c r="K512" s="25"/>
      <c r="L512" s="25"/>
      <c r="M512" s="25"/>
      <c r="N512" s="25"/>
      <c r="O512" s="25"/>
    </row>
    <row r="513" hidden="1" spans="1:15">
      <c r="A513" s="30"/>
      <c r="B513" s="30"/>
      <c r="C513" s="31" t="s">
        <v>24</v>
      </c>
      <c r="D513" s="43"/>
      <c r="E513" s="25"/>
      <c r="F513" s="43">
        <v>7.5</v>
      </c>
      <c r="G513" s="25">
        <v>7.5</v>
      </c>
      <c r="H513" s="39"/>
      <c r="I513" s="68"/>
      <c r="J513" s="68"/>
      <c r="K513" s="25"/>
      <c r="L513" s="25"/>
      <c r="M513" s="25"/>
      <c r="N513" s="25"/>
      <c r="O513" s="25"/>
    </row>
    <row r="514" hidden="1" spans="1:15">
      <c r="A514" s="30"/>
      <c r="B514" s="30"/>
      <c r="C514" s="31" t="s">
        <v>157</v>
      </c>
      <c r="D514" s="43"/>
      <c r="E514" s="25"/>
      <c r="F514" s="43">
        <v>7.5</v>
      </c>
      <c r="G514" s="25">
        <v>7.5</v>
      </c>
      <c r="H514" s="39"/>
      <c r="I514" s="68"/>
      <c r="J514" s="68"/>
      <c r="K514" s="25"/>
      <c r="L514" s="25"/>
      <c r="M514" s="25"/>
      <c r="N514" s="25"/>
      <c r="O514" s="25"/>
    </row>
    <row r="515" hidden="1" spans="1:15">
      <c r="A515" s="30"/>
      <c r="B515" s="30"/>
      <c r="C515" s="31" t="s">
        <v>137</v>
      </c>
      <c r="D515" s="43"/>
      <c r="E515" s="25"/>
      <c r="F515" s="43">
        <v>19.5</v>
      </c>
      <c r="G515" s="25">
        <v>15</v>
      </c>
      <c r="H515" s="39"/>
      <c r="I515" s="68"/>
      <c r="J515" s="68"/>
      <c r="K515" s="25"/>
      <c r="L515" s="25"/>
      <c r="M515" s="25"/>
      <c r="N515" s="25"/>
      <c r="O515" s="25"/>
    </row>
    <row r="516" hidden="1" spans="1:15">
      <c r="A516" s="30"/>
      <c r="B516" s="30"/>
      <c r="C516" s="31" t="s">
        <v>156</v>
      </c>
      <c r="D516" s="43"/>
      <c r="E516" s="25"/>
      <c r="F516" s="43">
        <v>14.4</v>
      </c>
      <c r="G516" s="25">
        <v>12</v>
      </c>
      <c r="H516" s="39"/>
      <c r="I516" s="68"/>
      <c r="J516" s="68"/>
      <c r="K516" s="25"/>
      <c r="L516" s="25"/>
      <c r="M516" s="25"/>
      <c r="N516" s="25"/>
      <c r="O516" s="25"/>
    </row>
    <row r="517" hidden="1" spans="1:15">
      <c r="A517" s="30"/>
      <c r="B517" s="30"/>
      <c r="C517" s="31" t="s">
        <v>25</v>
      </c>
      <c r="D517" s="43"/>
      <c r="E517" s="25"/>
      <c r="F517" s="43">
        <v>45</v>
      </c>
      <c r="G517" s="25">
        <v>45</v>
      </c>
      <c r="H517" s="39"/>
      <c r="I517" s="68"/>
      <c r="J517" s="68"/>
      <c r="K517" s="25"/>
      <c r="L517" s="25"/>
      <c r="M517" s="25"/>
      <c r="N517" s="25"/>
      <c r="O517" s="25"/>
    </row>
    <row r="518" hidden="1" spans="1:15">
      <c r="A518" s="30"/>
      <c r="B518" s="30"/>
      <c r="C518" s="31" t="s">
        <v>134</v>
      </c>
      <c r="D518" s="43"/>
      <c r="E518" s="25"/>
      <c r="F518" s="43">
        <v>3</v>
      </c>
      <c r="G518" s="25">
        <v>3</v>
      </c>
      <c r="H518" s="39"/>
      <c r="I518" s="68"/>
      <c r="J518" s="68"/>
      <c r="K518" s="25"/>
      <c r="L518" s="25"/>
      <c r="M518" s="25"/>
      <c r="N518" s="25"/>
      <c r="O518" s="25"/>
    </row>
    <row r="519" hidden="1" spans="1:15">
      <c r="A519" s="30"/>
      <c r="B519" s="30"/>
      <c r="C519" s="31" t="s">
        <v>283</v>
      </c>
      <c r="D519" s="43"/>
      <c r="E519" s="25"/>
      <c r="F519" s="43">
        <v>3</v>
      </c>
      <c r="G519" s="25">
        <v>3</v>
      </c>
      <c r="H519" s="39"/>
      <c r="I519" s="68"/>
      <c r="J519" s="68"/>
      <c r="K519" s="25"/>
      <c r="L519" s="25"/>
      <c r="M519" s="25"/>
      <c r="N519" s="25"/>
      <c r="O519" s="25"/>
    </row>
    <row r="520" spans="1:15">
      <c r="A520" s="8" t="s">
        <v>284</v>
      </c>
      <c r="B520" s="8"/>
      <c r="C520" s="24" t="s">
        <v>409</v>
      </c>
      <c r="D520" s="25">
        <v>200</v>
      </c>
      <c r="E520" s="28" t="e">
        <f>#REF!</f>
        <v>#REF!</v>
      </c>
      <c r="F520" s="27"/>
      <c r="G520" s="38"/>
      <c r="H520" s="34" t="e">
        <f>#REF!*$E$67/1000</f>
        <v>#REF!</v>
      </c>
      <c r="I520" s="67"/>
      <c r="J520" s="67">
        <v>200</v>
      </c>
      <c r="K520" s="121">
        <v>0.6</v>
      </c>
      <c r="L520" s="121">
        <v>0</v>
      </c>
      <c r="M520" s="121">
        <v>10.7</v>
      </c>
      <c r="N520" s="121">
        <v>83.68</v>
      </c>
      <c r="O520" s="121">
        <v>100</v>
      </c>
    </row>
    <row r="521" hidden="1" spans="1:15">
      <c r="A521" s="8"/>
      <c r="B521" s="8"/>
      <c r="C521" s="31" t="s">
        <v>285</v>
      </c>
      <c r="D521" s="25"/>
      <c r="E521" s="28"/>
      <c r="F521" s="27">
        <v>20</v>
      </c>
      <c r="G521" s="38">
        <v>20</v>
      </c>
      <c r="H521" s="34"/>
      <c r="I521" s="67"/>
      <c r="J521" s="67"/>
      <c r="K521" s="121"/>
      <c r="L521" s="121"/>
      <c r="M521" s="121"/>
      <c r="N521" s="121"/>
      <c r="O521" s="121"/>
    </row>
    <row r="522" hidden="1" spans="1:15">
      <c r="A522" s="8"/>
      <c r="B522" s="8"/>
      <c r="C522" s="31" t="s">
        <v>33</v>
      </c>
      <c r="D522" s="25"/>
      <c r="E522" s="28"/>
      <c r="F522" s="27">
        <v>8</v>
      </c>
      <c r="G522" s="38">
        <v>8</v>
      </c>
      <c r="H522" s="34"/>
      <c r="I522" s="67"/>
      <c r="J522" s="67"/>
      <c r="K522" s="121"/>
      <c r="L522" s="121"/>
      <c r="M522" s="121"/>
      <c r="N522" s="121"/>
      <c r="O522" s="121"/>
    </row>
    <row r="523" spans="1:15">
      <c r="A523" s="30" t="s">
        <v>87</v>
      </c>
      <c r="B523" s="30"/>
      <c r="C523" s="40" t="s">
        <v>307</v>
      </c>
      <c r="D523" s="35">
        <v>20</v>
      </c>
      <c r="E523" s="38"/>
      <c r="F523" s="35">
        <v>20</v>
      </c>
      <c r="G523" s="38"/>
      <c r="H523" s="39"/>
      <c r="I523" s="68"/>
      <c r="J523" s="68">
        <v>20</v>
      </c>
      <c r="K523" s="25">
        <v>1.5</v>
      </c>
      <c r="L523" s="25">
        <v>1.9</v>
      </c>
      <c r="M523" s="25">
        <v>14.8</v>
      </c>
      <c r="N523" s="25"/>
      <c r="O523" s="121"/>
    </row>
    <row r="524" spans="1:15">
      <c r="A524" s="30" t="s">
        <v>42</v>
      </c>
      <c r="B524" s="30"/>
      <c r="C524" s="24" t="s">
        <v>84</v>
      </c>
      <c r="D524" s="43">
        <v>40</v>
      </c>
      <c r="E524" s="25"/>
      <c r="F524" s="43">
        <v>50</v>
      </c>
      <c r="G524" s="25">
        <v>50</v>
      </c>
      <c r="H524" s="39" t="e">
        <f t="shared" ref="H524:H525" si="77">F524*$E$5/1000</f>
        <v>#REF!</v>
      </c>
      <c r="I524" s="68"/>
      <c r="J524" s="68">
        <v>60</v>
      </c>
      <c r="K524" s="25">
        <v>2.8</v>
      </c>
      <c r="L524" s="25">
        <v>0.51</v>
      </c>
      <c r="M524" s="25">
        <v>0.75</v>
      </c>
      <c r="N524" s="25">
        <v>90</v>
      </c>
      <c r="O524" s="25">
        <v>0</v>
      </c>
    </row>
    <row r="525" spans="1:15">
      <c r="A525" s="30" t="s">
        <v>42</v>
      </c>
      <c r="B525" s="30"/>
      <c r="C525" s="24" t="s">
        <v>37</v>
      </c>
      <c r="D525" s="47">
        <v>20</v>
      </c>
      <c r="E525" s="25"/>
      <c r="F525" s="43">
        <v>50</v>
      </c>
      <c r="G525" s="25">
        <v>50</v>
      </c>
      <c r="H525" s="39" t="e">
        <f t="shared" si="77"/>
        <v>#REF!</v>
      </c>
      <c r="I525" s="76"/>
      <c r="J525" s="68">
        <v>30</v>
      </c>
      <c r="K525" s="69">
        <v>4.1</v>
      </c>
      <c r="L525" s="69">
        <v>0.7</v>
      </c>
      <c r="M525" s="69">
        <v>0.65</v>
      </c>
      <c r="N525" s="69">
        <v>97.5</v>
      </c>
      <c r="O525" s="69">
        <v>0</v>
      </c>
    </row>
    <row r="526" spans="1:15">
      <c r="A526" s="8"/>
      <c r="B526" s="109" t="s">
        <v>85</v>
      </c>
      <c r="C526" s="137"/>
      <c r="D526" s="25"/>
      <c r="E526" s="28"/>
      <c r="F526" s="27"/>
      <c r="G526" s="28"/>
      <c r="H526" s="67"/>
      <c r="I526" s="64"/>
      <c r="J526" s="64"/>
      <c r="K526" s="64"/>
      <c r="L526" s="64"/>
      <c r="M526" s="64"/>
      <c r="N526" s="59"/>
      <c r="O526" s="59"/>
    </row>
    <row r="527" spans="1:15">
      <c r="A527" s="8" t="s">
        <v>168</v>
      </c>
      <c r="B527" s="8"/>
      <c r="C527" s="48" t="s">
        <v>322</v>
      </c>
      <c r="D527" s="49">
        <v>200</v>
      </c>
      <c r="E527" s="50"/>
      <c r="F527" s="51"/>
      <c r="G527" s="50"/>
      <c r="H527" s="39"/>
      <c r="I527" s="78"/>
      <c r="J527" s="141">
        <v>200</v>
      </c>
      <c r="K527" s="79">
        <v>0.6</v>
      </c>
      <c r="L527" s="79">
        <v>0</v>
      </c>
      <c r="M527" s="79">
        <v>0.13</v>
      </c>
      <c r="N527" s="84">
        <v>70</v>
      </c>
      <c r="O527" s="82"/>
    </row>
    <row r="528" spans="1:15">
      <c r="A528" s="30" t="s">
        <v>87</v>
      </c>
      <c r="B528" s="30"/>
      <c r="C528" s="40" t="s">
        <v>307</v>
      </c>
      <c r="D528" s="35">
        <v>20</v>
      </c>
      <c r="E528" s="38"/>
      <c r="F528" s="35">
        <v>20</v>
      </c>
      <c r="G528" s="38"/>
      <c r="H528" s="39"/>
      <c r="I528" s="68"/>
      <c r="J528" s="68">
        <v>20</v>
      </c>
      <c r="K528" s="25">
        <v>1.5</v>
      </c>
      <c r="L528" s="25">
        <v>1.9</v>
      </c>
      <c r="M528" s="25">
        <v>14.8</v>
      </c>
      <c r="N528" s="25"/>
      <c r="O528" s="25"/>
    </row>
    <row r="529" spans="1:15">
      <c r="A529" s="30"/>
      <c r="B529" s="30"/>
      <c r="C529" s="24"/>
      <c r="D529" s="47"/>
      <c r="E529" s="25"/>
      <c r="F529" s="43"/>
      <c r="G529" s="25"/>
      <c r="H529" s="39"/>
      <c r="I529" s="76"/>
      <c r="J529" s="76"/>
      <c r="K529" s="69"/>
      <c r="L529" s="69"/>
      <c r="M529" s="69"/>
      <c r="N529" s="69"/>
      <c r="O529" s="69"/>
    </row>
    <row r="530" spans="1:15">
      <c r="A530" s="8"/>
      <c r="B530" s="8"/>
      <c r="C530" s="41" t="s">
        <v>47</v>
      </c>
      <c r="D530" s="43"/>
      <c r="E530" s="28"/>
      <c r="F530" s="213"/>
      <c r="G530" s="28"/>
      <c r="H530" s="34"/>
      <c r="I530" s="214"/>
      <c r="J530" s="214"/>
      <c r="K530" s="67">
        <f>SUM(K496:K525)</f>
        <v>32</v>
      </c>
      <c r="L530" s="67">
        <f>SUM(L496:L525)</f>
        <v>19.86</v>
      </c>
      <c r="M530" s="67">
        <f>SUM(M496:M525)</f>
        <v>84.35</v>
      </c>
      <c r="N530" s="67">
        <f>SUM(N496:N525)</f>
        <v>641.18</v>
      </c>
      <c r="O530" s="67">
        <f>SUM(O496:O525)</f>
        <v>165.1</v>
      </c>
    </row>
    <row r="531" hidden="1" spans="1:15">
      <c r="A531" s="8"/>
      <c r="B531" s="8"/>
      <c r="C531" s="136" t="s">
        <v>167</v>
      </c>
      <c r="D531" s="25">
        <v>3.75</v>
      </c>
      <c r="E531" s="28" t="e">
        <f>#REF!</f>
        <v>#REF!</v>
      </c>
      <c r="F531" s="27"/>
      <c r="G531" s="28"/>
      <c r="H531" s="34" t="e">
        <f>D531*E531/1000</f>
        <v>#REF!</v>
      </c>
      <c r="I531" s="64"/>
      <c r="J531" s="64"/>
      <c r="K531" s="64"/>
      <c r="L531" s="64"/>
      <c r="M531" s="64"/>
      <c r="N531" s="59"/>
      <c r="O531" s="59"/>
    </row>
    <row r="532" spans="1:15">
      <c r="A532" s="8"/>
      <c r="B532" s="8"/>
      <c r="C532" s="196" t="s">
        <v>286</v>
      </c>
      <c r="D532" s="86"/>
      <c r="E532" s="8"/>
      <c r="F532" s="11"/>
      <c r="G532" s="8"/>
      <c r="H532" s="12"/>
      <c r="I532" s="58"/>
      <c r="J532" s="58"/>
      <c r="K532" s="64">
        <f>K491+K530</f>
        <v>55.759</v>
      </c>
      <c r="L532" s="64">
        <f>L491+L530</f>
        <v>51.625</v>
      </c>
      <c r="M532" s="64">
        <f>M491+M530</f>
        <v>162.23</v>
      </c>
      <c r="N532" s="64">
        <f>N491+N530</f>
        <v>1386.25</v>
      </c>
      <c r="O532" s="64">
        <f>O491+O530</f>
        <v>177.22</v>
      </c>
    </row>
    <row r="533" spans="1:15">
      <c r="A533" s="23"/>
      <c r="B533" s="8"/>
      <c r="C533" s="9"/>
      <c r="D533" s="10" t="s">
        <v>287</v>
      </c>
      <c r="E533" s="8"/>
      <c r="F533" s="11"/>
      <c r="G533" s="11"/>
      <c r="H533" s="12"/>
      <c r="I533" s="58"/>
      <c r="J533" s="58"/>
      <c r="K533" s="8"/>
      <c r="L533" s="8"/>
      <c r="M533" s="8"/>
      <c r="N533" s="8"/>
      <c r="O533" s="8"/>
    </row>
    <row r="534" ht="30" spans="1:15">
      <c r="A534" s="180" t="s">
        <v>2</v>
      </c>
      <c r="B534" s="14" t="s">
        <v>3</v>
      </c>
      <c r="C534" s="15" t="s">
        <v>4</v>
      </c>
      <c r="D534" s="16" t="s">
        <v>17</v>
      </c>
      <c r="E534" s="15" t="s">
        <v>6</v>
      </c>
      <c r="F534" s="15" t="s">
        <v>7</v>
      </c>
      <c r="G534" s="15" t="s">
        <v>8</v>
      </c>
      <c r="H534" s="15" t="s">
        <v>9</v>
      </c>
      <c r="I534" s="15"/>
      <c r="J534" s="15"/>
      <c r="K534" s="15" t="s">
        <v>11</v>
      </c>
      <c r="L534" s="15" t="s">
        <v>12</v>
      </c>
      <c r="M534" s="15" t="s">
        <v>13</v>
      </c>
      <c r="N534" s="59" t="s">
        <v>14</v>
      </c>
      <c r="O534" s="122" t="s">
        <v>15</v>
      </c>
    </row>
    <row r="535" spans="1:15">
      <c r="A535" s="23"/>
      <c r="B535" s="114" t="s">
        <v>16</v>
      </c>
      <c r="C535" s="115"/>
      <c r="D535" s="116"/>
      <c r="E535" s="15"/>
      <c r="F535" s="15"/>
      <c r="G535" s="15"/>
      <c r="H535" s="15"/>
      <c r="I535" s="15"/>
      <c r="J535" s="15"/>
      <c r="K535" s="15"/>
      <c r="L535" s="15"/>
      <c r="M535" s="15"/>
      <c r="N535" s="59"/>
      <c r="O535" s="122"/>
    </row>
    <row r="536" ht="18" customHeight="1" spans="1:15">
      <c r="A536" s="23" t="s">
        <v>174</v>
      </c>
      <c r="B536" s="8"/>
      <c r="C536" s="24" t="s">
        <v>410</v>
      </c>
      <c r="D536" s="25">
        <v>200</v>
      </c>
      <c r="E536" s="26" t="e">
        <f>#REF!</f>
        <v>#REF!</v>
      </c>
      <c r="F536" s="27"/>
      <c r="G536" s="28"/>
      <c r="H536" s="64"/>
      <c r="I536" s="64"/>
      <c r="J536" s="64">
        <v>200</v>
      </c>
      <c r="K536" s="28">
        <v>4.8</v>
      </c>
      <c r="L536" s="28">
        <v>4.2</v>
      </c>
      <c r="M536" s="28">
        <v>17.2</v>
      </c>
      <c r="N536" s="28">
        <v>126</v>
      </c>
      <c r="O536" s="28">
        <v>0.9</v>
      </c>
    </row>
    <row r="537" hidden="1" spans="1:15">
      <c r="A537" s="23" t="s">
        <v>289</v>
      </c>
      <c r="B537" s="8"/>
      <c r="C537" s="31" t="s">
        <v>31</v>
      </c>
      <c r="D537" s="25"/>
      <c r="E537" s="32"/>
      <c r="F537" s="32">
        <v>100</v>
      </c>
      <c r="G537" s="32">
        <v>100</v>
      </c>
      <c r="H537" s="67">
        <f t="shared" ref="H537:H541" si="78">F537*$E$4/1000</f>
        <v>0</v>
      </c>
      <c r="I537" s="67"/>
      <c r="J537" s="67"/>
      <c r="K537" s="28"/>
      <c r="L537" s="28"/>
      <c r="M537" s="28"/>
      <c r="N537" s="28"/>
      <c r="O537" s="28"/>
    </row>
    <row r="538" hidden="1" spans="1:15">
      <c r="A538" s="23"/>
      <c r="B538" s="8"/>
      <c r="C538" s="31" t="s">
        <v>290</v>
      </c>
      <c r="D538" s="25"/>
      <c r="E538" s="32"/>
      <c r="F538" s="32">
        <v>82</v>
      </c>
      <c r="G538" s="32">
        <v>82</v>
      </c>
      <c r="H538" s="67">
        <f t="shared" si="78"/>
        <v>0</v>
      </c>
      <c r="I538" s="67" t="e">
        <f>D536*E536/1000</f>
        <v>#REF!</v>
      </c>
      <c r="J538" s="67"/>
      <c r="K538" s="28"/>
      <c r="L538" s="28"/>
      <c r="M538" s="28"/>
      <c r="N538" s="28"/>
      <c r="O538" s="28"/>
    </row>
    <row r="539" hidden="1" spans="1:15">
      <c r="A539" s="23"/>
      <c r="B539" s="8"/>
      <c r="C539" s="31" t="s">
        <v>291</v>
      </c>
      <c r="D539" s="25"/>
      <c r="E539" s="32"/>
      <c r="F539" s="32">
        <v>16</v>
      </c>
      <c r="G539" s="32">
        <v>16</v>
      </c>
      <c r="H539" s="67">
        <f t="shared" si="78"/>
        <v>0</v>
      </c>
      <c r="I539" s="67" t="s">
        <v>74</v>
      </c>
      <c r="J539" s="67"/>
      <c r="K539" s="28"/>
      <c r="L539" s="28"/>
      <c r="M539" s="28"/>
      <c r="N539" s="28"/>
      <c r="O539" s="28"/>
    </row>
    <row r="540" hidden="1" spans="1:15">
      <c r="A540" s="23"/>
      <c r="B540" s="8"/>
      <c r="C540" s="31" t="s">
        <v>24</v>
      </c>
      <c r="D540" s="25"/>
      <c r="E540" s="32"/>
      <c r="F540" s="32">
        <v>1.6</v>
      </c>
      <c r="G540" s="32">
        <v>1.6</v>
      </c>
      <c r="H540" s="67">
        <f t="shared" si="78"/>
        <v>0</v>
      </c>
      <c r="I540" s="67"/>
      <c r="J540" s="67"/>
      <c r="K540" s="28"/>
      <c r="L540" s="28"/>
      <c r="M540" s="28"/>
      <c r="N540" s="28"/>
      <c r="O540" s="28"/>
    </row>
    <row r="541" hidden="1" spans="1:15">
      <c r="A541" s="23"/>
      <c r="B541" s="8"/>
      <c r="C541" s="31" t="s">
        <v>23</v>
      </c>
      <c r="D541" s="25"/>
      <c r="E541" s="32"/>
      <c r="F541" s="32">
        <v>1.2</v>
      </c>
      <c r="G541" s="32">
        <v>1.2</v>
      </c>
      <c r="H541" s="67">
        <f t="shared" si="78"/>
        <v>0</v>
      </c>
      <c r="I541" s="67"/>
      <c r="J541" s="67"/>
      <c r="K541" s="28"/>
      <c r="L541" s="28"/>
      <c r="M541" s="28"/>
      <c r="N541" s="28"/>
      <c r="O541" s="28"/>
    </row>
    <row r="542" spans="1:15">
      <c r="A542" s="37" t="s">
        <v>26</v>
      </c>
      <c r="B542" s="37"/>
      <c r="C542" s="24" t="s">
        <v>411</v>
      </c>
      <c r="D542" s="25">
        <v>200</v>
      </c>
      <c r="E542" s="25"/>
      <c r="F542" s="25">
        <v>204</v>
      </c>
      <c r="G542" s="25">
        <v>200</v>
      </c>
      <c r="H542" s="68" t="e">
        <f t="shared" ref="H542" si="79">$E$5*F542/1000</f>
        <v>#REF!</v>
      </c>
      <c r="I542" s="68"/>
      <c r="J542" s="68">
        <v>200</v>
      </c>
      <c r="K542" s="25">
        <v>8.2</v>
      </c>
      <c r="L542" s="25">
        <v>3</v>
      </c>
      <c r="M542" s="25">
        <v>11.8</v>
      </c>
      <c r="N542" s="25">
        <v>114</v>
      </c>
      <c r="O542" s="25">
        <v>1.2</v>
      </c>
    </row>
    <row r="543" hidden="1" spans="1:15">
      <c r="A543" s="23" t="s">
        <v>94</v>
      </c>
      <c r="B543" s="8"/>
      <c r="C543" s="31" t="s">
        <v>97</v>
      </c>
      <c r="D543" s="35"/>
      <c r="E543" s="32"/>
      <c r="F543" s="32">
        <v>5</v>
      </c>
      <c r="G543" s="32">
        <v>5</v>
      </c>
      <c r="H543" s="67" t="e">
        <f>F543*#REF!/1000</f>
        <v>#REF!</v>
      </c>
      <c r="I543" s="67"/>
      <c r="J543" s="67"/>
      <c r="K543" s="28"/>
      <c r="L543" s="28"/>
      <c r="M543" s="28"/>
      <c r="N543" s="28"/>
      <c r="O543" s="28"/>
    </row>
    <row r="544" hidden="1" spans="1:15">
      <c r="A544" s="23" t="s">
        <v>96</v>
      </c>
      <c r="B544" s="8"/>
      <c r="C544" s="31" t="s">
        <v>31</v>
      </c>
      <c r="D544" s="35"/>
      <c r="E544" s="32"/>
      <c r="F544" s="32">
        <v>100</v>
      </c>
      <c r="G544" s="32">
        <v>100</v>
      </c>
      <c r="H544" s="67" t="e">
        <f>F544*#REF!/1000</f>
        <v>#REF!</v>
      </c>
      <c r="I544" s="67">
        <f>E542*D542/1000</f>
        <v>0</v>
      </c>
      <c r="J544" s="67"/>
      <c r="K544" s="28"/>
      <c r="L544" s="28"/>
      <c r="M544" s="28"/>
      <c r="N544" s="28"/>
      <c r="O544" s="28"/>
    </row>
    <row r="545" hidden="1" spans="1:15">
      <c r="A545" s="23" t="s">
        <v>30</v>
      </c>
      <c r="B545" s="8"/>
      <c r="C545" s="31" t="s">
        <v>25</v>
      </c>
      <c r="D545" s="35"/>
      <c r="E545" s="32"/>
      <c r="F545" s="32">
        <v>110</v>
      </c>
      <c r="G545" s="32">
        <v>110</v>
      </c>
      <c r="H545" s="67" t="e">
        <f>F545*#REF!/1000</f>
        <v>#REF!</v>
      </c>
      <c r="I545" s="67" t="s">
        <v>221</v>
      </c>
      <c r="J545" s="67"/>
      <c r="K545" s="28"/>
      <c r="L545" s="28"/>
      <c r="M545" s="28"/>
      <c r="N545" s="28"/>
      <c r="O545" s="28"/>
    </row>
    <row r="546" hidden="1" spans="1:15">
      <c r="A546" s="23"/>
      <c r="B546" s="8"/>
      <c r="C546" s="31" t="s">
        <v>33</v>
      </c>
      <c r="D546" s="35"/>
      <c r="E546" s="32"/>
      <c r="F546" s="32">
        <v>10</v>
      </c>
      <c r="G546" s="32">
        <v>10</v>
      </c>
      <c r="H546" s="67" t="e">
        <f>F546*#REF!/1000</f>
        <v>#REF!</v>
      </c>
      <c r="I546" s="67"/>
      <c r="J546" s="67"/>
      <c r="K546" s="28"/>
      <c r="L546" s="28"/>
      <c r="M546" s="28"/>
      <c r="N546" s="28"/>
      <c r="O546" s="28"/>
    </row>
    <row r="547" spans="1:15">
      <c r="A547" s="30" t="s">
        <v>178</v>
      </c>
      <c r="B547" s="30"/>
      <c r="C547" s="24" t="s">
        <v>292</v>
      </c>
      <c r="D547" s="43">
        <v>50</v>
      </c>
      <c r="E547" s="25">
        <f>E542</f>
        <v>0</v>
      </c>
      <c r="F547" s="25"/>
      <c r="G547" s="25"/>
      <c r="H547" s="39" t="e">
        <f t="shared" ref="H547" si="80">F547*$E$5/1000</f>
        <v>#REF!</v>
      </c>
      <c r="I547" s="25"/>
      <c r="J547" s="25">
        <v>60</v>
      </c>
      <c r="K547" s="25">
        <v>6.25</v>
      </c>
      <c r="L547" s="25">
        <v>7.9</v>
      </c>
      <c r="M547" s="25">
        <v>13</v>
      </c>
      <c r="N547" s="25">
        <v>148</v>
      </c>
      <c r="O547" s="25">
        <v>0</v>
      </c>
    </row>
    <row r="548" hidden="1" spans="1:15">
      <c r="A548" s="30" t="s">
        <v>99</v>
      </c>
      <c r="B548" s="37"/>
      <c r="C548" s="31" t="s">
        <v>100</v>
      </c>
      <c r="D548" s="35"/>
      <c r="E548" s="38"/>
      <c r="F548" s="38">
        <v>21</v>
      </c>
      <c r="G548" s="38">
        <v>20</v>
      </c>
      <c r="H548" s="106">
        <f t="shared" ref="H548:H550" si="81">F548*$D$4/1000</f>
        <v>0</v>
      </c>
      <c r="I548" s="38"/>
      <c r="J548" s="38"/>
      <c r="K548" s="38"/>
      <c r="L548" s="25"/>
      <c r="M548" s="25"/>
      <c r="N548" s="25"/>
      <c r="O548" s="25"/>
    </row>
    <row r="549" hidden="1" spans="1:15">
      <c r="A549" s="30"/>
      <c r="B549" s="37"/>
      <c r="C549" s="31" t="s">
        <v>24</v>
      </c>
      <c r="D549" s="35"/>
      <c r="E549" s="38"/>
      <c r="F549" s="38">
        <v>10</v>
      </c>
      <c r="G549" s="38">
        <v>10</v>
      </c>
      <c r="H549" s="106">
        <f t="shared" si="81"/>
        <v>0</v>
      </c>
      <c r="I549" s="38"/>
      <c r="J549" s="38"/>
      <c r="K549" s="38"/>
      <c r="L549" s="38"/>
      <c r="M549" s="38"/>
      <c r="N549" s="38"/>
      <c r="O549" s="38"/>
    </row>
    <row r="550" hidden="1" spans="1:15">
      <c r="A550" s="30"/>
      <c r="B550" s="37"/>
      <c r="C550" s="31" t="s">
        <v>37</v>
      </c>
      <c r="D550" s="35"/>
      <c r="E550" s="38"/>
      <c r="F550" s="38">
        <v>30</v>
      </c>
      <c r="G550" s="38">
        <v>30</v>
      </c>
      <c r="H550" s="106">
        <f t="shared" si="81"/>
        <v>0</v>
      </c>
      <c r="I550" s="71"/>
      <c r="J550" s="71"/>
      <c r="K550" s="71"/>
      <c r="L550" s="71"/>
      <c r="M550" s="71"/>
      <c r="N550" s="71"/>
      <c r="O550" s="71"/>
    </row>
    <row r="551" spans="1:15">
      <c r="A551" s="30" t="s">
        <v>43</v>
      </c>
      <c r="B551" s="30"/>
      <c r="C551" s="40" t="s">
        <v>44</v>
      </c>
      <c r="D551" s="35" t="s">
        <v>46</v>
      </c>
      <c r="E551" s="35" t="s">
        <v>46</v>
      </c>
      <c r="F551" s="35" t="s">
        <v>46</v>
      </c>
      <c r="G551" s="35" t="s">
        <v>46</v>
      </c>
      <c r="H551" s="35" t="s">
        <v>46</v>
      </c>
      <c r="I551" s="35" t="s">
        <v>46</v>
      </c>
      <c r="J551" s="35" t="s">
        <v>46</v>
      </c>
      <c r="K551" s="69">
        <v>0.4</v>
      </c>
      <c r="L551" s="69">
        <v>0.4</v>
      </c>
      <c r="M551" s="69">
        <v>9.8</v>
      </c>
      <c r="N551" s="69">
        <v>44</v>
      </c>
      <c r="O551" s="69">
        <v>22</v>
      </c>
    </row>
    <row r="552" spans="1:20">
      <c r="A552" s="23"/>
      <c r="B552" s="8"/>
      <c r="C552" s="41" t="s">
        <v>47</v>
      </c>
      <c r="D552" s="38"/>
      <c r="E552" s="32"/>
      <c r="F552" s="32"/>
      <c r="G552" s="32"/>
      <c r="H552" s="34"/>
      <c r="I552" s="67"/>
      <c r="J552" s="67"/>
      <c r="K552" s="64">
        <f>SUM(K536:K551)</f>
        <v>19.65</v>
      </c>
      <c r="L552" s="64">
        <f t="shared" ref="L552:O552" si="82">SUM(L536:L551)</f>
        <v>15.5</v>
      </c>
      <c r="M552" s="64">
        <f t="shared" si="82"/>
        <v>51.8</v>
      </c>
      <c r="N552" s="64">
        <f t="shared" si="82"/>
        <v>432</v>
      </c>
      <c r="O552" s="64">
        <f t="shared" si="82"/>
        <v>24.1</v>
      </c>
      <c r="P552" s="169"/>
      <c r="Q552" s="169"/>
      <c r="R552" s="169"/>
      <c r="S552" s="169"/>
      <c r="T552" s="169"/>
    </row>
    <row r="553" spans="1:15">
      <c r="A553" s="23"/>
      <c r="B553" s="115" t="s">
        <v>48</v>
      </c>
      <c r="C553" s="41"/>
      <c r="D553" s="38"/>
      <c r="E553" s="32"/>
      <c r="F553" s="32"/>
      <c r="G553" s="32"/>
      <c r="H553" s="34"/>
      <c r="I553" s="67"/>
      <c r="J553" s="67"/>
      <c r="K553" s="64"/>
      <c r="L553" s="64"/>
      <c r="M553" s="64"/>
      <c r="N553" s="64"/>
      <c r="O553" s="64"/>
    </row>
    <row r="554" ht="19.5" customHeight="1" spans="1:15">
      <c r="A554" s="30" t="s">
        <v>49</v>
      </c>
      <c r="B554" s="30"/>
      <c r="C554" s="24" t="s">
        <v>412</v>
      </c>
      <c r="D554" s="43" t="s">
        <v>41</v>
      </c>
      <c r="E554" s="38"/>
      <c r="F554" s="35"/>
      <c r="G554" s="38"/>
      <c r="H554" s="39" t="e">
        <f t="shared" ref="H554" si="83">F554*$E$5/1000</f>
        <v>#REF!</v>
      </c>
      <c r="I554" s="68"/>
      <c r="J554" s="68" t="s">
        <v>378</v>
      </c>
      <c r="K554" s="25">
        <v>0.48</v>
      </c>
      <c r="L554" s="25">
        <v>0.12</v>
      </c>
      <c r="M554" s="25">
        <v>1.56</v>
      </c>
      <c r="N554" s="25">
        <v>8.4</v>
      </c>
      <c r="O554" s="65">
        <v>2.94</v>
      </c>
    </row>
    <row r="555" hidden="1" spans="1:15">
      <c r="A555" s="23" t="s">
        <v>224</v>
      </c>
      <c r="B555" s="147"/>
      <c r="C555" s="31" t="s">
        <v>107</v>
      </c>
      <c r="D555" s="43"/>
      <c r="E555" s="28"/>
      <c r="F555" s="36">
        <v>118</v>
      </c>
      <c r="G555" s="32">
        <v>94</v>
      </c>
      <c r="H555" s="34">
        <f>F555*$E$30/1000</f>
        <v>0</v>
      </c>
      <c r="I555" s="67"/>
      <c r="J555" s="67"/>
      <c r="K555" s="28"/>
      <c r="L555" s="28"/>
      <c r="M555" s="28"/>
      <c r="N555" s="28"/>
      <c r="O555" s="28"/>
    </row>
    <row r="556" hidden="1" spans="1:15">
      <c r="A556" s="23"/>
      <c r="B556" s="147"/>
      <c r="C556" s="31" t="s">
        <v>79</v>
      </c>
      <c r="D556" s="43"/>
      <c r="E556" s="121"/>
      <c r="F556" s="121">
        <v>7</v>
      </c>
      <c r="G556" s="121">
        <v>7</v>
      </c>
      <c r="H556" s="34">
        <f t="shared" ref="H556" si="84">F556*$E$30/1000</f>
        <v>0</v>
      </c>
      <c r="I556" s="67"/>
      <c r="J556" s="67"/>
      <c r="K556" s="28"/>
      <c r="L556" s="28"/>
      <c r="M556" s="28"/>
      <c r="N556" s="28"/>
      <c r="O556" s="28"/>
    </row>
    <row r="557" ht="13.5" customHeight="1" spans="1:15">
      <c r="A557" s="23" t="s">
        <v>293</v>
      </c>
      <c r="B557" s="8"/>
      <c r="C557" s="24" t="s">
        <v>413</v>
      </c>
      <c r="D557" s="25">
        <v>200</v>
      </c>
      <c r="E557" s="28">
        <f>E554</f>
        <v>0</v>
      </c>
      <c r="F557" s="27"/>
      <c r="G557" s="28"/>
      <c r="H557" s="67">
        <f>F557*$E$25/1000</f>
        <v>0</v>
      </c>
      <c r="I557" s="67"/>
      <c r="J557" s="67">
        <v>200</v>
      </c>
      <c r="K557" s="28">
        <v>6.6</v>
      </c>
      <c r="L557" s="28">
        <v>2.4</v>
      </c>
      <c r="M557" s="28">
        <v>3.9</v>
      </c>
      <c r="N557" s="28">
        <v>80</v>
      </c>
      <c r="O557" s="28">
        <v>8.85</v>
      </c>
    </row>
    <row r="558" hidden="1" spans="1:15">
      <c r="A558" s="23" t="s">
        <v>30</v>
      </c>
      <c r="B558" s="8"/>
      <c r="C558" s="31" t="s">
        <v>57</v>
      </c>
      <c r="D558" s="38"/>
      <c r="E558" s="32"/>
      <c r="F558" s="32">
        <v>106.6</v>
      </c>
      <c r="G558" s="32">
        <v>80</v>
      </c>
      <c r="H558" s="67">
        <f t="shared" ref="H558:H564" si="85">F558*$E$29/1000</f>
        <v>0</v>
      </c>
      <c r="I558" s="67"/>
      <c r="J558" s="67"/>
      <c r="K558" s="28"/>
      <c r="L558" s="28"/>
      <c r="M558" s="28"/>
      <c r="N558" s="28"/>
      <c r="O558" s="28"/>
    </row>
    <row r="559" hidden="1" spans="1:15">
      <c r="A559" s="23"/>
      <c r="B559" s="8"/>
      <c r="C559" s="31" t="s">
        <v>107</v>
      </c>
      <c r="D559" s="38"/>
      <c r="E559" s="32"/>
      <c r="F559" s="32">
        <v>10</v>
      </c>
      <c r="G559" s="32">
        <v>8</v>
      </c>
      <c r="H559" s="67">
        <f t="shared" si="85"/>
        <v>0</v>
      </c>
      <c r="I559" s="67"/>
      <c r="J559" s="67"/>
      <c r="K559" s="28"/>
      <c r="L559" s="28"/>
      <c r="M559" s="28"/>
      <c r="N559" s="28"/>
      <c r="O559" s="28"/>
    </row>
    <row r="560" hidden="1" spans="1:15">
      <c r="A560" s="23"/>
      <c r="B560" s="8"/>
      <c r="C560" s="31" t="s">
        <v>156</v>
      </c>
      <c r="D560" s="38"/>
      <c r="E560" s="32"/>
      <c r="F560" s="32">
        <v>9.6</v>
      </c>
      <c r="G560" s="32">
        <v>8</v>
      </c>
      <c r="H560" s="67">
        <f t="shared" si="85"/>
        <v>0</v>
      </c>
      <c r="I560" s="67"/>
      <c r="J560" s="67"/>
      <c r="K560" s="28"/>
      <c r="L560" s="28"/>
      <c r="M560" s="28"/>
      <c r="N560" s="28"/>
      <c r="O560" s="28"/>
    </row>
    <row r="561" hidden="1" spans="1:15">
      <c r="A561" s="23"/>
      <c r="B561" s="8"/>
      <c r="C561" s="31" t="s">
        <v>295</v>
      </c>
      <c r="D561" s="38"/>
      <c r="E561" s="32"/>
      <c r="F561" s="32">
        <v>2</v>
      </c>
      <c r="G561" s="32">
        <v>2</v>
      </c>
      <c r="H561" s="67">
        <f t="shared" si="85"/>
        <v>0</v>
      </c>
      <c r="I561" s="67"/>
      <c r="J561" s="67"/>
      <c r="K561" s="28"/>
      <c r="L561" s="28"/>
      <c r="M561" s="28"/>
      <c r="N561" s="28"/>
      <c r="O561" s="28"/>
    </row>
    <row r="562" hidden="1" spans="1:15">
      <c r="A562" s="23"/>
      <c r="B562" s="8"/>
      <c r="C562" s="31" t="s">
        <v>79</v>
      </c>
      <c r="D562" s="38"/>
      <c r="E562" s="32"/>
      <c r="F562" s="32">
        <v>2</v>
      </c>
      <c r="G562" s="32">
        <v>2</v>
      </c>
      <c r="H562" s="67">
        <f t="shared" si="85"/>
        <v>0</v>
      </c>
      <c r="I562" s="67">
        <f>D557*E557/1000</f>
        <v>0</v>
      </c>
      <c r="J562" s="67"/>
      <c r="K562" s="28"/>
      <c r="L562" s="28"/>
      <c r="M562" s="28"/>
      <c r="N562" s="28"/>
      <c r="O562" s="28"/>
    </row>
    <row r="563" hidden="1" spans="1:15">
      <c r="A563" s="23"/>
      <c r="B563" s="8"/>
      <c r="C563" s="31" t="s">
        <v>235</v>
      </c>
      <c r="D563" s="38"/>
      <c r="E563" s="32"/>
      <c r="F563" s="32">
        <v>140</v>
      </c>
      <c r="G563" s="32">
        <v>140</v>
      </c>
      <c r="H563" s="67">
        <f t="shared" si="85"/>
        <v>0</v>
      </c>
      <c r="I563" s="67"/>
      <c r="J563" s="67"/>
      <c r="K563" s="8"/>
      <c r="L563" s="8"/>
      <c r="M563" s="8"/>
      <c r="N563" s="8"/>
      <c r="O563" s="8"/>
    </row>
    <row r="564" ht="16.5" hidden="1" customHeight="1" spans="1:15">
      <c r="A564" s="23"/>
      <c r="B564" s="8"/>
      <c r="C564" s="31" t="s">
        <v>25</v>
      </c>
      <c r="D564" s="38"/>
      <c r="E564" s="32"/>
      <c r="F564" s="32">
        <v>240</v>
      </c>
      <c r="G564" s="32">
        <v>240</v>
      </c>
      <c r="H564" s="67">
        <f t="shared" si="85"/>
        <v>0</v>
      </c>
      <c r="I564" s="67"/>
      <c r="J564" s="67"/>
      <c r="K564" s="8"/>
      <c r="L564" s="8"/>
      <c r="M564" s="8"/>
      <c r="N564" s="8"/>
      <c r="O564" s="8"/>
    </row>
    <row r="565" ht="16.5" hidden="1" customHeight="1" spans="1:15">
      <c r="A565" s="23"/>
      <c r="B565" s="8"/>
      <c r="C565" s="31" t="s">
        <v>296</v>
      </c>
      <c r="D565" s="38"/>
      <c r="E565" s="32"/>
      <c r="F565" s="32"/>
      <c r="G565" s="32">
        <v>34</v>
      </c>
      <c r="H565" s="67"/>
      <c r="I565" s="67"/>
      <c r="J565" s="67"/>
      <c r="K565" s="8"/>
      <c r="L565" s="8"/>
      <c r="M565" s="8"/>
      <c r="N565" s="8"/>
      <c r="O565" s="8"/>
    </row>
    <row r="566" ht="16.5" hidden="1" customHeight="1" spans="1:15">
      <c r="A566" s="23"/>
      <c r="B566" s="8"/>
      <c r="C566" s="31" t="s">
        <v>297</v>
      </c>
      <c r="D566" s="38"/>
      <c r="E566" s="32"/>
      <c r="F566" s="32">
        <v>30</v>
      </c>
      <c r="G566" s="32">
        <v>24.6</v>
      </c>
      <c r="H566" s="67"/>
      <c r="I566" s="67"/>
      <c r="J566" s="67"/>
      <c r="K566" s="8"/>
      <c r="L566" s="8"/>
      <c r="M566" s="8"/>
      <c r="N566" s="8"/>
      <c r="O566" s="8"/>
    </row>
    <row r="567" ht="16.5" hidden="1" customHeight="1" spans="1:15">
      <c r="A567" s="23"/>
      <c r="B567" s="8"/>
      <c r="C567" s="31" t="s">
        <v>298</v>
      </c>
      <c r="D567" s="38"/>
      <c r="E567" s="32"/>
      <c r="F567" s="32">
        <v>1.6</v>
      </c>
      <c r="G567" s="32">
        <v>1.6</v>
      </c>
      <c r="H567" s="67"/>
      <c r="I567" s="67"/>
      <c r="J567" s="67"/>
      <c r="K567" s="8"/>
      <c r="L567" s="8"/>
      <c r="M567" s="8"/>
      <c r="N567" s="8"/>
      <c r="O567" s="8"/>
    </row>
    <row r="568" ht="16.5" hidden="1" customHeight="1" spans="1:15">
      <c r="A568" s="23"/>
      <c r="B568" s="8"/>
      <c r="C568" s="31" t="s">
        <v>156</v>
      </c>
      <c r="D568" s="38"/>
      <c r="E568" s="32"/>
      <c r="F568" s="32">
        <v>5.6</v>
      </c>
      <c r="G568" s="32">
        <v>5.6</v>
      </c>
      <c r="H568" s="67"/>
      <c r="I568" s="67"/>
      <c r="J568" s="67"/>
      <c r="K568" s="8"/>
      <c r="L568" s="8"/>
      <c r="M568" s="8"/>
      <c r="N568" s="8"/>
      <c r="O568" s="8"/>
    </row>
    <row r="569" hidden="1" spans="1:15">
      <c r="A569" s="23"/>
      <c r="B569" s="8"/>
      <c r="C569" s="31" t="s">
        <v>187</v>
      </c>
      <c r="D569" s="38"/>
      <c r="E569" s="32"/>
      <c r="F569" s="32">
        <v>6</v>
      </c>
      <c r="G569" s="32">
        <v>5</v>
      </c>
      <c r="H569" s="67"/>
      <c r="I569" s="67"/>
      <c r="J569" s="67"/>
      <c r="K569" s="8"/>
      <c r="L569" s="8"/>
      <c r="M569" s="8"/>
      <c r="N569" s="8"/>
      <c r="O569" s="8"/>
    </row>
    <row r="570" hidden="1" spans="1:15">
      <c r="A570" s="23"/>
      <c r="B570" s="8"/>
      <c r="C570" s="31" t="s">
        <v>37</v>
      </c>
      <c r="D570" s="38"/>
      <c r="E570" s="32"/>
      <c r="F570" s="32">
        <v>5.6</v>
      </c>
      <c r="G570" s="32">
        <v>5.6</v>
      </c>
      <c r="H570" s="67"/>
      <c r="I570" s="67"/>
      <c r="J570" s="67"/>
      <c r="K570" s="8"/>
      <c r="L570" s="8"/>
      <c r="M570" s="8"/>
      <c r="N570" s="8"/>
      <c r="O570" s="8"/>
    </row>
    <row r="571" spans="1:15">
      <c r="A571" s="30" t="s">
        <v>111</v>
      </c>
      <c r="B571" s="107"/>
      <c r="C571" s="24" t="s">
        <v>112</v>
      </c>
      <c r="D571" s="43">
        <v>75</v>
      </c>
      <c r="E571" s="25">
        <f>E561</f>
        <v>0</v>
      </c>
      <c r="F571" s="25"/>
      <c r="G571" s="25"/>
      <c r="H571" s="106">
        <f t="shared" ref="H571:H583" si="86">F571*$D$4/1000</f>
        <v>0</v>
      </c>
      <c r="I571" s="25"/>
      <c r="J571" s="25">
        <v>100</v>
      </c>
      <c r="K571" s="25">
        <v>11</v>
      </c>
      <c r="L571" s="25">
        <v>10</v>
      </c>
      <c r="M571" s="25">
        <v>6</v>
      </c>
      <c r="N571" s="25">
        <v>161.25</v>
      </c>
      <c r="O571" s="25">
        <v>1.2</v>
      </c>
    </row>
    <row r="572" hidden="1" spans="1:15">
      <c r="A572" s="30" t="s">
        <v>299</v>
      </c>
      <c r="B572" s="107"/>
      <c r="C572" s="31" t="s">
        <v>114</v>
      </c>
      <c r="D572" s="35"/>
      <c r="E572" s="38"/>
      <c r="F572" s="38">
        <v>91.8</v>
      </c>
      <c r="G572" s="38">
        <v>56.9</v>
      </c>
      <c r="H572" s="106">
        <f t="shared" si="86"/>
        <v>0</v>
      </c>
      <c r="I572" s="38"/>
      <c r="J572" s="38"/>
      <c r="K572" s="38"/>
      <c r="L572" s="38"/>
      <c r="M572" s="38"/>
      <c r="N572" s="38"/>
      <c r="O572" s="8"/>
    </row>
    <row r="573" hidden="1" spans="1:15">
      <c r="A573" s="30"/>
      <c r="B573" s="107"/>
      <c r="C573" s="31" t="s">
        <v>300</v>
      </c>
      <c r="D573" s="35"/>
      <c r="E573" s="38"/>
      <c r="F573" s="38">
        <v>2.3</v>
      </c>
      <c r="G573" s="38">
        <v>2.3</v>
      </c>
      <c r="H573" s="106">
        <f t="shared" si="86"/>
        <v>0</v>
      </c>
      <c r="I573" s="38"/>
      <c r="J573" s="38"/>
      <c r="K573" s="38"/>
      <c r="L573" s="38"/>
      <c r="M573" s="38"/>
      <c r="N573" s="38"/>
      <c r="O573" s="8"/>
    </row>
    <row r="574" hidden="1" spans="1:15">
      <c r="A574" s="30"/>
      <c r="B574" s="107"/>
      <c r="C574" s="31" t="s">
        <v>70</v>
      </c>
      <c r="D574" s="35"/>
      <c r="E574" s="38"/>
      <c r="F574" s="38">
        <v>13.8</v>
      </c>
      <c r="G574" s="38">
        <v>13.8</v>
      </c>
      <c r="H574" s="106">
        <f t="shared" si="86"/>
        <v>0</v>
      </c>
      <c r="I574" s="38"/>
      <c r="J574" s="38"/>
      <c r="K574" s="38"/>
      <c r="L574" s="38"/>
      <c r="M574" s="38"/>
      <c r="N574" s="38"/>
      <c r="O574" s="8"/>
    </row>
    <row r="575" hidden="1" spans="1:15">
      <c r="A575" s="30"/>
      <c r="B575" s="107"/>
      <c r="C575" s="31" t="s">
        <v>301</v>
      </c>
      <c r="D575" s="35"/>
      <c r="E575" s="38"/>
      <c r="F575" s="38">
        <v>20</v>
      </c>
      <c r="G575" s="38">
        <v>20</v>
      </c>
      <c r="H575" s="106">
        <f t="shared" si="86"/>
        <v>0</v>
      </c>
      <c r="I575" s="38"/>
      <c r="J575" s="38"/>
      <c r="K575" s="38"/>
      <c r="L575" s="38"/>
      <c r="M575" s="38"/>
      <c r="N575" s="38"/>
      <c r="O575" s="8"/>
    </row>
    <row r="576" hidden="1" spans="1:15">
      <c r="A576" s="30"/>
      <c r="B576" s="107"/>
      <c r="C576" s="31" t="s">
        <v>24</v>
      </c>
      <c r="D576" s="35"/>
      <c r="E576" s="38"/>
      <c r="F576" s="38">
        <v>1.5</v>
      </c>
      <c r="G576" s="38">
        <v>1.5</v>
      </c>
      <c r="H576" s="106">
        <f t="shared" si="86"/>
        <v>0</v>
      </c>
      <c r="I576" s="38"/>
      <c r="J576" s="38"/>
      <c r="K576" s="38"/>
      <c r="L576" s="38"/>
      <c r="M576" s="38"/>
      <c r="N576" s="38"/>
      <c r="O576" s="8"/>
    </row>
    <row r="577" hidden="1" spans="1:15">
      <c r="A577" s="30"/>
      <c r="B577" s="107"/>
      <c r="C577" s="108" t="s">
        <v>118</v>
      </c>
      <c r="D577" s="35">
        <v>30</v>
      </c>
      <c r="E577" s="38"/>
      <c r="F577" s="38"/>
      <c r="G577" s="38"/>
      <c r="H577" s="106"/>
      <c r="I577" s="38"/>
      <c r="J577" s="38"/>
      <c r="K577" s="38">
        <v>1.2</v>
      </c>
      <c r="L577" s="38">
        <v>3</v>
      </c>
      <c r="M577" s="38">
        <v>3.5</v>
      </c>
      <c r="N577" s="38">
        <v>46</v>
      </c>
      <c r="O577" s="8"/>
    </row>
    <row r="578" hidden="1" spans="1:15">
      <c r="A578" s="30"/>
      <c r="B578" s="107"/>
      <c r="C578" s="31" t="s">
        <v>31</v>
      </c>
      <c r="D578" s="35"/>
      <c r="E578" s="38"/>
      <c r="F578" s="38">
        <v>33.3</v>
      </c>
      <c r="G578" s="38">
        <v>33.3</v>
      </c>
      <c r="H578" s="106"/>
      <c r="I578" s="38"/>
      <c r="J578" s="38"/>
      <c r="K578" s="38"/>
      <c r="L578" s="38"/>
      <c r="M578" s="38"/>
      <c r="N578" s="38"/>
      <c r="O578" s="8"/>
    </row>
    <row r="579" hidden="1" spans="1:15">
      <c r="A579" s="30"/>
      <c r="B579" s="107"/>
      <c r="C579" s="31" t="s">
        <v>24</v>
      </c>
      <c r="D579" s="35"/>
      <c r="E579" s="38"/>
      <c r="F579" s="38">
        <v>3.3</v>
      </c>
      <c r="G579" s="38">
        <v>3.3</v>
      </c>
      <c r="H579" s="106"/>
      <c r="I579" s="38"/>
      <c r="J579" s="38"/>
      <c r="K579" s="38"/>
      <c r="L579" s="38"/>
      <c r="M579" s="38"/>
      <c r="N579" s="38"/>
      <c r="O579" s="8"/>
    </row>
    <row r="580" hidden="1" spans="1:15">
      <c r="A580" s="30"/>
      <c r="B580" s="107"/>
      <c r="C580" s="31" t="s">
        <v>119</v>
      </c>
      <c r="D580" s="35"/>
      <c r="E580" s="38"/>
      <c r="F580" s="38">
        <v>3.3</v>
      </c>
      <c r="G580" s="38">
        <v>3.3</v>
      </c>
      <c r="H580" s="106"/>
      <c r="I580" s="38"/>
      <c r="J580" s="38"/>
      <c r="K580" s="38"/>
      <c r="L580" s="38"/>
      <c r="M580" s="38"/>
      <c r="N580" s="38"/>
      <c r="O580" s="8"/>
    </row>
    <row r="581" spans="1:15">
      <c r="A581" s="30" t="s">
        <v>414</v>
      </c>
      <c r="B581" s="30"/>
      <c r="C581" s="24" t="s">
        <v>415</v>
      </c>
      <c r="D581" s="43">
        <v>150</v>
      </c>
      <c r="E581" s="25">
        <f>E571</f>
        <v>0</v>
      </c>
      <c r="F581" s="25"/>
      <c r="G581" s="25"/>
      <c r="H581" s="106">
        <f t="shared" si="86"/>
        <v>0</v>
      </c>
      <c r="I581" s="25"/>
      <c r="J581" s="25">
        <v>180</v>
      </c>
      <c r="K581" s="25">
        <v>8.55</v>
      </c>
      <c r="L581" s="25">
        <v>5.55</v>
      </c>
      <c r="M581" s="25">
        <v>41.4</v>
      </c>
      <c r="N581" s="25">
        <v>249</v>
      </c>
      <c r="O581" s="25">
        <v>0</v>
      </c>
    </row>
    <row r="582" hidden="1" spans="1:15">
      <c r="A582" s="30"/>
      <c r="B582" s="30"/>
      <c r="C582" s="31" t="s">
        <v>122</v>
      </c>
      <c r="D582" s="35"/>
      <c r="E582" s="25"/>
      <c r="F582" s="35">
        <v>60.75</v>
      </c>
      <c r="G582" s="35">
        <v>60.75</v>
      </c>
      <c r="H582" s="106">
        <f t="shared" si="86"/>
        <v>0</v>
      </c>
      <c r="I582" s="25"/>
      <c r="J582" s="25"/>
      <c r="K582" s="25"/>
      <c r="L582" s="25"/>
      <c r="M582" s="25"/>
      <c r="N582" s="25"/>
      <c r="O582" s="25"/>
    </row>
    <row r="583" hidden="1" spans="1:15">
      <c r="A583" s="30"/>
      <c r="B583" s="30"/>
      <c r="C583" s="31" t="s">
        <v>24</v>
      </c>
      <c r="D583" s="35"/>
      <c r="E583" s="25"/>
      <c r="F583" s="35">
        <v>4.5</v>
      </c>
      <c r="G583" s="35">
        <v>4.5</v>
      </c>
      <c r="H583" s="106">
        <f t="shared" si="86"/>
        <v>0</v>
      </c>
      <c r="I583" s="25"/>
      <c r="J583" s="25"/>
      <c r="K583" s="25"/>
      <c r="L583" s="25"/>
      <c r="M583" s="25"/>
      <c r="N583" s="25"/>
      <c r="O583" s="25"/>
    </row>
    <row r="584" spans="1:15">
      <c r="A584" s="23" t="s">
        <v>123</v>
      </c>
      <c r="B584" s="37"/>
      <c r="C584" s="24" t="s">
        <v>416</v>
      </c>
      <c r="D584" s="25">
        <v>200</v>
      </c>
      <c r="E584" s="28">
        <f>E583</f>
        <v>0</v>
      </c>
      <c r="F584" s="27">
        <v>200</v>
      </c>
      <c r="G584" s="28"/>
      <c r="H584" s="34" t="e">
        <f>#REF!*$E$66/1000</f>
        <v>#REF!</v>
      </c>
      <c r="I584" s="67"/>
      <c r="J584" s="67">
        <v>200</v>
      </c>
      <c r="K584" s="121">
        <v>0.72</v>
      </c>
      <c r="L584" s="121">
        <v>0</v>
      </c>
      <c r="M584" s="121">
        <v>25.25</v>
      </c>
      <c r="N584" s="121">
        <v>85.34</v>
      </c>
      <c r="O584" s="121">
        <v>40</v>
      </c>
    </row>
    <row r="585" hidden="1" spans="1:15">
      <c r="A585" s="30" t="s">
        <v>55</v>
      </c>
      <c r="B585" s="30"/>
      <c r="C585" s="31" t="s">
        <v>82</v>
      </c>
      <c r="D585" s="35"/>
      <c r="E585" s="38"/>
      <c r="F585" s="35">
        <v>25</v>
      </c>
      <c r="G585" s="38">
        <v>25</v>
      </c>
      <c r="H585" s="39">
        <f t="shared" ref="H585:H587" si="87">F585*$E$48/1000</f>
        <v>0</v>
      </c>
      <c r="I585" s="68"/>
      <c r="J585" s="68"/>
      <c r="K585" s="25"/>
      <c r="L585" s="25"/>
      <c r="M585" s="25"/>
      <c r="N585" s="25"/>
      <c r="O585" s="25"/>
    </row>
    <row r="586" hidden="1" spans="1:15">
      <c r="A586" s="30" t="s">
        <v>30</v>
      </c>
      <c r="B586" s="30"/>
      <c r="C586" s="31" t="s">
        <v>33</v>
      </c>
      <c r="D586" s="35"/>
      <c r="E586" s="38"/>
      <c r="F586" s="35">
        <v>12</v>
      </c>
      <c r="G586" s="38">
        <v>12</v>
      </c>
      <c r="H586" s="39">
        <f t="shared" si="87"/>
        <v>0</v>
      </c>
      <c r="I586" s="68">
        <f>D584*E584/1000</f>
        <v>0</v>
      </c>
      <c r="J586" s="68"/>
      <c r="K586" s="25"/>
      <c r="L586" s="25"/>
      <c r="M586" s="25"/>
      <c r="N586" s="25"/>
      <c r="O586" s="25"/>
    </row>
    <row r="587" hidden="1" spans="1:15">
      <c r="A587" s="30"/>
      <c r="B587" s="30"/>
      <c r="C587" s="31" t="s">
        <v>25</v>
      </c>
      <c r="D587" s="35"/>
      <c r="E587" s="38"/>
      <c r="F587" s="35">
        <v>200</v>
      </c>
      <c r="G587" s="38">
        <v>200</v>
      </c>
      <c r="H587" s="39">
        <f t="shared" si="87"/>
        <v>0</v>
      </c>
      <c r="I587" s="68" t="s">
        <v>32</v>
      </c>
      <c r="J587" s="68"/>
      <c r="K587" s="25"/>
      <c r="L587" s="25"/>
      <c r="M587" s="25"/>
      <c r="N587" s="25"/>
      <c r="O587" s="25"/>
    </row>
    <row r="588" spans="1:15">
      <c r="A588" s="30" t="s">
        <v>42</v>
      </c>
      <c r="B588" s="30"/>
      <c r="C588" s="24" t="s">
        <v>84</v>
      </c>
      <c r="D588" s="43">
        <v>40</v>
      </c>
      <c r="E588" s="25"/>
      <c r="F588" s="43">
        <v>50</v>
      </c>
      <c r="G588" s="25">
        <v>50</v>
      </c>
      <c r="H588" s="39" t="e">
        <f t="shared" ref="H588:H589" si="88">F588*$E$5/1000</f>
        <v>#REF!</v>
      </c>
      <c r="I588" s="68"/>
      <c r="J588" s="68">
        <v>60</v>
      </c>
      <c r="K588" s="25">
        <v>2.8</v>
      </c>
      <c r="L588" s="25">
        <v>0.51</v>
      </c>
      <c r="M588" s="25">
        <v>0.75</v>
      </c>
      <c r="N588" s="25">
        <v>90</v>
      </c>
      <c r="O588" s="25">
        <v>0</v>
      </c>
    </row>
    <row r="589" spans="1:15">
      <c r="A589" s="30" t="s">
        <v>42</v>
      </c>
      <c r="B589" s="30"/>
      <c r="C589" s="24" t="s">
        <v>37</v>
      </c>
      <c r="D589" s="47">
        <v>20</v>
      </c>
      <c r="E589" s="25"/>
      <c r="F589" s="43">
        <v>50</v>
      </c>
      <c r="G589" s="25">
        <v>50</v>
      </c>
      <c r="H589" s="39" t="e">
        <f t="shared" si="88"/>
        <v>#REF!</v>
      </c>
      <c r="I589" s="76"/>
      <c r="J589" s="68">
        <v>30</v>
      </c>
      <c r="K589" s="69">
        <v>4.1</v>
      </c>
      <c r="L589" s="69">
        <v>0.7</v>
      </c>
      <c r="M589" s="69">
        <v>0.65</v>
      </c>
      <c r="N589" s="69">
        <v>97.5</v>
      </c>
      <c r="O589" s="69">
        <v>0</v>
      </c>
    </row>
    <row r="590" spans="1:15">
      <c r="A590" s="30"/>
      <c r="B590" s="109" t="s">
        <v>85</v>
      </c>
      <c r="C590" s="24"/>
      <c r="D590" s="47"/>
      <c r="E590" s="25"/>
      <c r="F590" s="43"/>
      <c r="G590" s="25"/>
      <c r="H590" s="39"/>
      <c r="I590" s="76"/>
      <c r="J590" s="76"/>
      <c r="K590" s="25"/>
      <c r="L590" s="25"/>
      <c r="M590" s="25"/>
      <c r="N590" s="25"/>
      <c r="O590" s="25"/>
    </row>
    <row r="591" spans="1:15">
      <c r="A591" s="30"/>
      <c r="B591" s="30"/>
      <c r="C591" s="24" t="s">
        <v>125</v>
      </c>
      <c r="D591" s="47">
        <v>200</v>
      </c>
      <c r="E591" s="25"/>
      <c r="F591" s="43"/>
      <c r="G591" s="25"/>
      <c r="H591" s="39"/>
      <c r="I591" s="76"/>
      <c r="J591" s="76">
        <v>200</v>
      </c>
      <c r="K591" s="25">
        <v>0.14</v>
      </c>
      <c r="L591" s="25">
        <v>0.06</v>
      </c>
      <c r="M591" s="25">
        <v>21.78</v>
      </c>
      <c r="N591" s="25">
        <v>69.44</v>
      </c>
      <c r="O591" s="25">
        <v>40</v>
      </c>
    </row>
    <row r="592" spans="1:15">
      <c r="A592" s="30"/>
      <c r="B592" s="30"/>
      <c r="C592" s="24" t="s">
        <v>382</v>
      </c>
      <c r="D592" s="47">
        <v>75</v>
      </c>
      <c r="E592" s="25"/>
      <c r="F592" s="43"/>
      <c r="G592" s="25"/>
      <c r="H592" s="39"/>
      <c r="I592" s="76"/>
      <c r="J592" s="76">
        <v>75</v>
      </c>
      <c r="K592" s="120">
        <v>4.26</v>
      </c>
      <c r="L592" s="121">
        <v>2.39</v>
      </c>
      <c r="M592" s="121">
        <v>29.48</v>
      </c>
      <c r="N592" s="121">
        <v>140</v>
      </c>
      <c r="O592" s="121">
        <v>0.16</v>
      </c>
    </row>
    <row r="593" spans="1:15">
      <c r="A593" s="30"/>
      <c r="B593" s="30"/>
      <c r="C593" s="24"/>
      <c r="D593" s="47"/>
      <c r="E593" s="25"/>
      <c r="F593" s="43"/>
      <c r="G593" s="25"/>
      <c r="H593" s="39"/>
      <c r="I593" s="76"/>
      <c r="J593" s="76"/>
      <c r="K593" s="69"/>
      <c r="L593" s="69"/>
      <c r="M593" s="69"/>
      <c r="N593" s="69"/>
      <c r="O593" s="69"/>
    </row>
    <row r="594" spans="1:15">
      <c r="A594" s="23"/>
      <c r="B594" s="8"/>
      <c r="C594" s="41" t="s">
        <v>47</v>
      </c>
      <c r="D594" s="110"/>
      <c r="E594" s="28"/>
      <c r="F594" s="27"/>
      <c r="G594" s="28"/>
      <c r="H594" s="67">
        <f>F594*$E$68</f>
        <v>0</v>
      </c>
      <c r="I594" s="67" t="s">
        <v>417</v>
      </c>
      <c r="J594" s="67"/>
      <c r="K594" s="64">
        <f>SUM(K554:K589)</f>
        <v>35.45</v>
      </c>
      <c r="L594" s="64">
        <f t="shared" ref="L594:O594" si="89">SUM(L554:L589)</f>
        <v>22.28</v>
      </c>
      <c r="M594" s="64">
        <f t="shared" si="89"/>
        <v>83.01</v>
      </c>
      <c r="N594" s="64">
        <f t="shared" si="89"/>
        <v>817.49</v>
      </c>
      <c r="O594" s="64">
        <f t="shared" si="89"/>
        <v>52.99</v>
      </c>
    </row>
    <row r="595" spans="1:15">
      <c r="A595" s="8"/>
      <c r="B595" s="8"/>
      <c r="C595" s="52" t="s">
        <v>304</v>
      </c>
      <c r="D595" s="215"/>
      <c r="E595" s="8"/>
      <c r="F595" s="11"/>
      <c r="G595" s="8"/>
      <c r="H595" s="12"/>
      <c r="I595" s="58"/>
      <c r="J595" s="58"/>
      <c r="K595" s="64">
        <f>K554+K593</f>
        <v>0.48</v>
      </c>
      <c r="L595" s="64">
        <f>L554+L593</f>
        <v>0.12</v>
      </c>
      <c r="M595" s="64">
        <f>M554+M593</f>
        <v>1.56</v>
      </c>
      <c r="N595" s="64">
        <f>N554+N593</f>
        <v>8.4</v>
      </c>
      <c r="O595" s="64">
        <f>O554+O593</f>
        <v>2.94</v>
      </c>
    </row>
    <row r="596" spans="1:15">
      <c r="A596" s="8"/>
      <c r="B596" s="8"/>
      <c r="C596" s="9"/>
      <c r="D596" s="10" t="s">
        <v>1</v>
      </c>
      <c r="E596" s="8"/>
      <c r="F596" s="11"/>
      <c r="G596" s="8"/>
      <c r="H596" s="12"/>
      <c r="I596" s="58"/>
      <c r="J596" s="58"/>
      <c r="K596" s="8"/>
      <c r="L596" s="8"/>
      <c r="M596" s="8"/>
      <c r="N596" s="8"/>
      <c r="O596" s="8"/>
    </row>
    <row r="597" ht="30" spans="1:15">
      <c r="A597" s="13" t="s">
        <v>2</v>
      </c>
      <c r="B597" s="14" t="s">
        <v>3</v>
      </c>
      <c r="C597" s="15" t="s">
        <v>4</v>
      </c>
      <c r="D597" s="16" t="s">
        <v>5</v>
      </c>
      <c r="E597" s="15" t="s">
        <v>6</v>
      </c>
      <c r="F597" s="15" t="s">
        <v>7</v>
      </c>
      <c r="G597" s="15" t="s">
        <v>8</v>
      </c>
      <c r="H597" s="17" t="s">
        <v>9</v>
      </c>
      <c r="I597" s="15"/>
      <c r="J597" s="15" t="s">
        <v>10</v>
      </c>
      <c r="K597" s="15" t="s">
        <v>11</v>
      </c>
      <c r="L597" s="15" t="s">
        <v>12</v>
      </c>
      <c r="M597" s="15" t="s">
        <v>13</v>
      </c>
      <c r="N597" s="59" t="s">
        <v>14</v>
      </c>
      <c r="O597" s="60" t="s">
        <v>15</v>
      </c>
    </row>
    <row r="598" spans="2:15">
      <c r="B598" s="18" t="s">
        <v>16</v>
      </c>
      <c r="C598" s="19"/>
      <c r="D598" s="20"/>
      <c r="E598" s="21"/>
      <c r="F598" s="21"/>
      <c r="G598" s="21"/>
      <c r="H598" s="22"/>
      <c r="I598" s="21"/>
      <c r="J598" s="21"/>
      <c r="K598" s="21"/>
      <c r="L598" s="21"/>
      <c r="M598" s="21"/>
      <c r="N598" s="62"/>
      <c r="O598" s="63"/>
    </row>
    <row r="599" spans="1:15">
      <c r="A599" s="23" t="s">
        <v>91</v>
      </c>
      <c r="B599" s="8"/>
      <c r="C599" s="24" t="s">
        <v>333</v>
      </c>
      <c r="D599" s="25">
        <v>200</v>
      </c>
      <c r="E599" s="26" t="e">
        <f>#REF!</f>
        <v>#REF!</v>
      </c>
      <c r="F599" s="27"/>
      <c r="G599" s="28"/>
      <c r="H599" s="29"/>
      <c r="I599" s="64"/>
      <c r="J599" s="25">
        <v>200</v>
      </c>
      <c r="K599" s="25">
        <v>4.3</v>
      </c>
      <c r="L599" s="25">
        <v>6</v>
      </c>
      <c r="M599" s="25">
        <v>27.7</v>
      </c>
      <c r="N599" s="25">
        <v>186</v>
      </c>
      <c r="O599" s="65">
        <v>0.65</v>
      </c>
    </row>
    <row r="600" spans="1:15">
      <c r="A600" s="30" t="s">
        <v>18</v>
      </c>
      <c r="B600" s="30"/>
      <c r="C600" s="31" t="s">
        <v>20</v>
      </c>
      <c r="D600" s="25"/>
      <c r="E600" s="32"/>
      <c r="F600" s="33">
        <v>44.4</v>
      </c>
      <c r="G600" s="33">
        <v>44.4</v>
      </c>
      <c r="H600" s="34" t="e">
        <f>F600*$E$5/1000</f>
        <v>#REF!</v>
      </c>
      <c r="I600" s="67"/>
      <c r="J600" s="67"/>
      <c r="K600" s="28"/>
      <c r="L600" s="28"/>
      <c r="M600" s="28"/>
      <c r="N600" s="28"/>
      <c r="O600" s="65"/>
    </row>
    <row r="601" spans="1:15">
      <c r="A601" s="30" t="s">
        <v>21</v>
      </c>
      <c r="B601" s="30"/>
      <c r="C601" s="31" t="s">
        <v>22</v>
      </c>
      <c r="D601" s="25"/>
      <c r="E601" s="32"/>
      <c r="F601" s="33">
        <v>98.4</v>
      </c>
      <c r="G601" s="33">
        <v>98.4</v>
      </c>
      <c r="H601" s="34" t="e">
        <f>F601*$E$5/1000</f>
        <v>#REF!</v>
      </c>
      <c r="I601" s="67"/>
      <c r="J601" s="67"/>
      <c r="K601" s="28"/>
      <c r="L601" s="28"/>
      <c r="M601" s="28"/>
      <c r="N601" s="28"/>
      <c r="O601" s="65"/>
    </row>
    <row r="602" spans="1:15">
      <c r="A602" s="23"/>
      <c r="B602" s="8"/>
      <c r="C602" s="31" t="s">
        <v>23</v>
      </c>
      <c r="D602" s="25"/>
      <c r="E602" s="32"/>
      <c r="F602" s="33">
        <v>6</v>
      </c>
      <c r="G602" s="33">
        <v>6</v>
      </c>
      <c r="H602" s="34" t="e">
        <f>F602*$E$5/1000</f>
        <v>#REF!</v>
      </c>
      <c r="I602" s="67"/>
      <c r="J602" s="67"/>
      <c r="K602" s="28"/>
      <c r="L602" s="28"/>
      <c r="M602" s="28"/>
      <c r="N602" s="28"/>
      <c r="O602" s="65"/>
    </row>
    <row r="603" spans="1:15">
      <c r="A603" s="23"/>
      <c r="B603" s="8"/>
      <c r="C603" s="31" t="s">
        <v>24</v>
      </c>
      <c r="D603" s="25"/>
      <c r="E603" s="32"/>
      <c r="F603" s="33">
        <v>6</v>
      </c>
      <c r="G603" s="33">
        <v>6</v>
      </c>
      <c r="H603" s="34" t="e">
        <f>F603*$E$5/1000</f>
        <v>#REF!</v>
      </c>
      <c r="I603" s="67" t="e">
        <f>D599*E599/1000</f>
        <v>#REF!</v>
      </c>
      <c r="J603" s="67"/>
      <c r="K603" s="28"/>
      <c r="L603" s="28"/>
      <c r="M603" s="28"/>
      <c r="N603" s="28"/>
      <c r="O603" s="65"/>
    </row>
    <row r="604" spans="1:15">
      <c r="A604" s="23"/>
      <c r="B604" s="8"/>
      <c r="C604" s="31" t="s">
        <v>25</v>
      </c>
      <c r="D604" s="35"/>
      <c r="E604" s="32"/>
      <c r="F604" s="36">
        <v>65.6</v>
      </c>
      <c r="G604" s="36">
        <v>65.6</v>
      </c>
      <c r="H604" s="34" t="e">
        <f>F604*$E$5/1000</f>
        <v>#REF!</v>
      </c>
      <c r="I604" s="67"/>
      <c r="J604" s="67"/>
      <c r="K604" s="28"/>
      <c r="L604" s="28"/>
      <c r="M604" s="28"/>
      <c r="N604" s="28"/>
      <c r="O604" s="65"/>
    </row>
    <row r="605" spans="1:15">
      <c r="A605" s="37" t="s">
        <v>26</v>
      </c>
      <c r="B605" s="37"/>
      <c r="C605" s="24" t="s">
        <v>411</v>
      </c>
      <c r="D605" s="25">
        <v>200</v>
      </c>
      <c r="E605" s="25">
        <v>200</v>
      </c>
      <c r="F605" s="25">
        <v>200</v>
      </c>
      <c r="G605" s="25">
        <v>200</v>
      </c>
      <c r="H605" s="25">
        <v>200</v>
      </c>
      <c r="I605" s="25">
        <v>200</v>
      </c>
      <c r="J605" s="25">
        <v>200</v>
      </c>
      <c r="K605" s="25">
        <v>8.2</v>
      </c>
      <c r="L605" s="25">
        <v>3</v>
      </c>
      <c r="M605" s="25">
        <v>11.8</v>
      </c>
      <c r="N605" s="25">
        <v>114</v>
      </c>
      <c r="O605" s="65">
        <v>1.2</v>
      </c>
    </row>
    <row r="606" spans="1:15">
      <c r="A606" s="30" t="s">
        <v>28</v>
      </c>
      <c r="B606" s="30"/>
      <c r="C606" s="31" t="s">
        <v>29</v>
      </c>
      <c r="D606" s="35"/>
      <c r="E606" s="38"/>
      <c r="F606" s="38">
        <v>8</v>
      </c>
      <c r="G606" s="38">
        <v>8</v>
      </c>
      <c r="H606" s="39" t="e">
        <f t="shared" ref="H606:H612" si="90">F606*$E$5/1000</f>
        <v>#REF!</v>
      </c>
      <c r="I606" s="68"/>
      <c r="J606" s="68"/>
      <c r="K606" s="25"/>
      <c r="L606" s="25"/>
      <c r="M606" s="25"/>
      <c r="N606" s="25"/>
      <c r="O606" s="65"/>
    </row>
    <row r="607" spans="1:15">
      <c r="A607" s="30" t="s">
        <v>30</v>
      </c>
      <c r="B607" s="30"/>
      <c r="C607" s="31" t="s">
        <v>31</v>
      </c>
      <c r="D607" s="35"/>
      <c r="E607" s="38"/>
      <c r="F607" s="38">
        <v>100</v>
      </c>
      <c r="G607" s="38">
        <v>100</v>
      </c>
      <c r="H607" s="39" t="e">
        <f t="shared" si="90"/>
        <v>#REF!</v>
      </c>
      <c r="I607" s="68">
        <f>D605*E605/1000</f>
        <v>40</v>
      </c>
      <c r="J607" s="68"/>
      <c r="K607" s="25"/>
      <c r="L607" s="25"/>
      <c r="M607" s="25"/>
      <c r="N607" s="25"/>
      <c r="O607" s="65"/>
    </row>
    <row r="608" spans="1:15">
      <c r="A608" s="30"/>
      <c r="B608" s="30"/>
      <c r="C608" s="31" t="s">
        <v>25</v>
      </c>
      <c r="D608" s="35"/>
      <c r="E608" s="38"/>
      <c r="F608" s="38">
        <v>115</v>
      </c>
      <c r="G608" s="38">
        <v>115</v>
      </c>
      <c r="H608" s="39" t="e">
        <f t="shared" si="90"/>
        <v>#REF!</v>
      </c>
      <c r="I608" s="68" t="s">
        <v>32</v>
      </c>
      <c r="J608" s="68"/>
      <c r="K608" s="25"/>
      <c r="L608" s="25"/>
      <c r="M608" s="25"/>
      <c r="N608" s="25"/>
      <c r="O608" s="65"/>
    </row>
    <row r="609" spans="1:15">
      <c r="A609" s="30"/>
      <c r="B609" s="30"/>
      <c r="C609" s="31" t="s">
        <v>33</v>
      </c>
      <c r="D609" s="35"/>
      <c r="E609" s="38"/>
      <c r="F609" s="38">
        <v>10</v>
      </c>
      <c r="G609" s="38">
        <v>10</v>
      </c>
      <c r="H609" s="39" t="e">
        <f t="shared" si="90"/>
        <v>#REF!</v>
      </c>
      <c r="I609" s="68"/>
      <c r="J609" s="68"/>
      <c r="K609" s="25"/>
      <c r="L609" s="25"/>
      <c r="M609" s="25"/>
      <c r="N609" s="25"/>
      <c r="O609" s="65"/>
    </row>
    <row r="610" spans="1:15">
      <c r="A610" s="30" t="s">
        <v>34</v>
      </c>
      <c r="B610" s="30"/>
      <c r="C610" s="40" t="s">
        <v>35</v>
      </c>
      <c r="D610" s="35">
        <v>40</v>
      </c>
      <c r="E610" s="38"/>
      <c r="F610" s="38"/>
      <c r="G610" s="38"/>
      <c r="H610" s="39" t="e">
        <f t="shared" si="90"/>
        <v>#REF!</v>
      </c>
      <c r="I610" s="68"/>
      <c r="J610" s="68"/>
      <c r="K610" s="25">
        <v>1.6</v>
      </c>
      <c r="L610" s="25">
        <v>17.12</v>
      </c>
      <c r="M610" s="25">
        <v>10.52</v>
      </c>
      <c r="N610" s="25">
        <v>202.52</v>
      </c>
      <c r="O610" s="65">
        <v>0</v>
      </c>
    </row>
    <row r="611" spans="1:15">
      <c r="A611" s="30" t="s">
        <v>36</v>
      </c>
      <c r="B611" s="30"/>
      <c r="C611" s="31" t="s">
        <v>24</v>
      </c>
      <c r="D611" s="35"/>
      <c r="E611" s="38"/>
      <c r="F611" s="35">
        <v>20</v>
      </c>
      <c r="G611" s="38">
        <v>20</v>
      </c>
      <c r="H611" s="39" t="e">
        <f t="shared" si="90"/>
        <v>#REF!</v>
      </c>
      <c r="I611" s="68"/>
      <c r="J611" s="68"/>
      <c r="K611" s="69"/>
      <c r="L611" s="69"/>
      <c r="M611" s="69"/>
      <c r="N611" s="69"/>
      <c r="O611" s="70"/>
    </row>
    <row r="612" spans="1:15">
      <c r="A612" s="30" t="s">
        <v>30</v>
      </c>
      <c r="B612" s="30"/>
      <c r="C612" s="31" t="s">
        <v>37</v>
      </c>
      <c r="D612" s="35"/>
      <c r="E612" s="38"/>
      <c r="F612" s="35">
        <v>20</v>
      </c>
      <c r="G612" s="38">
        <v>20</v>
      </c>
      <c r="H612" s="39" t="e">
        <f t="shared" si="90"/>
        <v>#REF!</v>
      </c>
      <c r="I612" s="68"/>
      <c r="J612" s="68"/>
      <c r="K612" s="69"/>
      <c r="L612" s="69"/>
      <c r="M612" s="69"/>
      <c r="N612" s="69"/>
      <c r="O612" s="70"/>
    </row>
    <row r="613" spans="1:15">
      <c r="A613" s="30" t="s">
        <v>38</v>
      </c>
      <c r="B613" s="30"/>
      <c r="C613" s="40" t="s">
        <v>98</v>
      </c>
      <c r="D613" s="35">
        <v>40</v>
      </c>
      <c r="E613" s="35">
        <v>40</v>
      </c>
      <c r="F613" s="35">
        <v>40</v>
      </c>
      <c r="G613" s="35">
        <v>40</v>
      </c>
      <c r="H613" s="35">
        <v>40</v>
      </c>
      <c r="I613" s="35">
        <v>40</v>
      </c>
      <c r="J613" s="35">
        <v>40</v>
      </c>
      <c r="K613" s="69">
        <v>5.08</v>
      </c>
      <c r="L613" s="69">
        <v>4.6</v>
      </c>
      <c r="M613" s="69">
        <v>0.28</v>
      </c>
      <c r="N613" s="69">
        <v>62.8</v>
      </c>
      <c r="O613" s="70">
        <v>0.27</v>
      </c>
    </row>
    <row r="614" spans="1:15">
      <c r="A614" s="30" t="s">
        <v>42</v>
      </c>
      <c r="B614" s="30"/>
      <c r="C614" s="40" t="s">
        <v>84</v>
      </c>
      <c r="D614" s="35">
        <v>20</v>
      </c>
      <c r="E614" s="35">
        <v>20</v>
      </c>
      <c r="F614" s="35">
        <v>20</v>
      </c>
      <c r="G614" s="35">
        <v>20</v>
      </c>
      <c r="H614" s="35">
        <v>20</v>
      </c>
      <c r="I614" s="35">
        <v>20</v>
      </c>
      <c r="J614" s="35">
        <v>40</v>
      </c>
      <c r="K614" s="69">
        <v>1.079</v>
      </c>
      <c r="L614" s="69">
        <v>0.195</v>
      </c>
      <c r="M614" s="69">
        <v>6.25</v>
      </c>
      <c r="N614" s="69">
        <v>36</v>
      </c>
      <c r="O614" s="70">
        <v>0</v>
      </c>
    </row>
    <row r="615" spans="1:15">
      <c r="A615" s="30" t="s">
        <v>43</v>
      </c>
      <c r="B615" s="30"/>
      <c r="C615" s="40" t="s">
        <v>44</v>
      </c>
      <c r="D615" s="35" t="s">
        <v>46</v>
      </c>
      <c r="E615" s="35" t="s">
        <v>46</v>
      </c>
      <c r="F615" s="35" t="s">
        <v>46</v>
      </c>
      <c r="G615" s="35" t="s">
        <v>46</v>
      </c>
      <c r="H615" s="35" t="s">
        <v>46</v>
      </c>
      <c r="I615" s="35" t="s">
        <v>46</v>
      </c>
      <c r="J615" s="35" t="s">
        <v>46</v>
      </c>
      <c r="K615" s="69">
        <v>0.4</v>
      </c>
      <c r="L615" s="69">
        <v>0.4</v>
      </c>
      <c r="M615" s="69">
        <v>9.8</v>
      </c>
      <c r="N615" s="69">
        <v>44</v>
      </c>
      <c r="O615" s="69">
        <v>22.02</v>
      </c>
    </row>
    <row r="616" spans="1:15">
      <c r="A616" s="30"/>
      <c r="B616" s="30"/>
      <c r="C616" s="41" t="s">
        <v>47</v>
      </c>
      <c r="D616" s="35"/>
      <c r="E616" s="38"/>
      <c r="F616" s="35"/>
      <c r="G616" s="38"/>
      <c r="H616" s="39" t="e">
        <f t="shared" ref="H616:H645" si="91">F616*$E$5/1000</f>
        <v>#REF!</v>
      </c>
      <c r="I616" s="68"/>
      <c r="J616" s="68"/>
      <c r="K616" s="71">
        <f>SUM(K599:K615)</f>
        <v>20.659</v>
      </c>
      <c r="L616" s="71">
        <f t="shared" ref="L616:O616" si="92">SUM(L599:L615)</f>
        <v>31.315</v>
      </c>
      <c r="M616" s="71">
        <f t="shared" si="92"/>
        <v>66.35</v>
      </c>
      <c r="N616" s="71">
        <f t="shared" si="92"/>
        <v>645.32</v>
      </c>
      <c r="O616" s="71">
        <f t="shared" si="92"/>
        <v>24.14</v>
      </c>
    </row>
    <row r="617" spans="2:15">
      <c r="B617" s="42" t="s">
        <v>48</v>
      </c>
      <c r="C617" s="31"/>
      <c r="D617" s="35"/>
      <c r="E617" s="38"/>
      <c r="F617" s="35"/>
      <c r="G617" s="38"/>
      <c r="H617" s="39" t="e">
        <f t="shared" si="91"/>
        <v>#REF!</v>
      </c>
      <c r="I617" s="68"/>
      <c r="J617" s="68"/>
      <c r="K617" s="71"/>
      <c r="L617" s="71"/>
      <c r="M617" s="71"/>
      <c r="N617" s="71"/>
      <c r="O617" s="72"/>
    </row>
    <row r="618" spans="1:15">
      <c r="A618" s="30" t="s">
        <v>49</v>
      </c>
      <c r="B618" s="30"/>
      <c r="C618" s="24" t="s">
        <v>418</v>
      </c>
      <c r="D618" s="43">
        <v>60</v>
      </c>
      <c r="E618" s="38"/>
      <c r="F618" s="35"/>
      <c r="G618" s="38"/>
      <c r="H618" s="39" t="e">
        <f t="shared" si="91"/>
        <v>#REF!</v>
      </c>
      <c r="I618" s="68"/>
      <c r="J618" s="68">
        <v>100</v>
      </c>
      <c r="K618" s="25">
        <v>0.48</v>
      </c>
      <c r="L618" s="25">
        <v>0.12</v>
      </c>
      <c r="M618" s="25">
        <v>1.56</v>
      </c>
      <c r="N618" s="25">
        <v>8.4</v>
      </c>
      <c r="O618" s="65">
        <v>2.94</v>
      </c>
    </row>
    <row r="619" spans="1:15">
      <c r="A619" t="s">
        <v>51</v>
      </c>
      <c r="C619" s="31" t="s">
        <v>52</v>
      </c>
      <c r="E619" s="25"/>
      <c r="F619" s="25">
        <v>75</v>
      </c>
      <c r="G619" s="25">
        <v>60</v>
      </c>
      <c r="H619" s="39" t="e">
        <f t="shared" si="91"/>
        <v>#REF!</v>
      </c>
      <c r="I619" s="68"/>
      <c r="J619" s="68"/>
      <c r="K619" s="25"/>
      <c r="L619" s="25"/>
      <c r="M619" s="25"/>
      <c r="N619" s="25"/>
      <c r="O619" s="65"/>
    </row>
    <row r="620" ht="28.5" spans="1:15">
      <c r="A620" s="30" t="s">
        <v>53</v>
      </c>
      <c r="B620" s="30"/>
      <c r="C620" s="24" t="s">
        <v>54</v>
      </c>
      <c r="D620" s="43">
        <v>200</v>
      </c>
      <c r="E620" s="25"/>
      <c r="F620" s="43"/>
      <c r="G620" s="25"/>
      <c r="H620" s="39" t="e">
        <f t="shared" si="91"/>
        <v>#REF!</v>
      </c>
      <c r="I620" s="68"/>
      <c r="J620" s="68">
        <v>250</v>
      </c>
      <c r="K620" s="25">
        <v>1.8</v>
      </c>
      <c r="L620" s="25">
        <v>2.4</v>
      </c>
      <c r="M620" s="25">
        <v>7</v>
      </c>
      <c r="N620" s="25">
        <v>56</v>
      </c>
      <c r="O620" s="65">
        <v>19.55</v>
      </c>
    </row>
    <row r="621" spans="1:15">
      <c r="A621" s="30" t="s">
        <v>55</v>
      </c>
      <c r="B621" s="30"/>
      <c r="C621" s="31" t="s">
        <v>56</v>
      </c>
      <c r="D621" s="35"/>
      <c r="E621" s="38"/>
      <c r="F621" s="35">
        <v>50</v>
      </c>
      <c r="G621" s="38">
        <v>40</v>
      </c>
      <c r="H621" s="39" t="e">
        <f t="shared" si="91"/>
        <v>#REF!</v>
      </c>
      <c r="I621" s="68"/>
      <c r="J621" s="68"/>
      <c r="K621" s="25"/>
      <c r="L621" s="25"/>
      <c r="M621" s="25"/>
      <c r="N621" s="25"/>
      <c r="O621" s="65"/>
    </row>
    <row r="622" spans="1:15">
      <c r="A622" s="30" t="s">
        <v>30</v>
      </c>
      <c r="B622" s="30"/>
      <c r="C622" s="31" t="s">
        <v>57</v>
      </c>
      <c r="D622" s="35"/>
      <c r="E622" s="38"/>
      <c r="F622" s="35">
        <v>28</v>
      </c>
      <c r="G622" s="38">
        <v>20</v>
      </c>
      <c r="H622" s="39" t="e">
        <f t="shared" si="91"/>
        <v>#REF!</v>
      </c>
      <c r="I622" s="68"/>
      <c r="J622" s="68"/>
      <c r="K622" s="25"/>
      <c r="L622" s="25"/>
      <c r="M622" s="25"/>
      <c r="N622" s="25"/>
      <c r="O622" s="65"/>
    </row>
    <row r="623" spans="1:15">
      <c r="A623" s="30"/>
      <c r="B623" s="30"/>
      <c r="C623" s="31" t="s">
        <v>58</v>
      </c>
      <c r="D623" s="35"/>
      <c r="E623" s="38"/>
      <c r="F623" s="35">
        <v>12.6</v>
      </c>
      <c r="G623" s="38">
        <v>10</v>
      </c>
      <c r="H623" s="39" t="e">
        <f t="shared" si="91"/>
        <v>#REF!</v>
      </c>
      <c r="I623" s="68">
        <f>D620*E620/1000</f>
        <v>0</v>
      </c>
      <c r="J623" s="68"/>
      <c r="K623" s="25"/>
      <c r="L623" s="25"/>
      <c r="M623" s="25"/>
      <c r="N623" s="25"/>
      <c r="O623" s="65"/>
    </row>
    <row r="624" spans="1:15">
      <c r="A624" s="30"/>
      <c r="B624" s="30"/>
      <c r="C624" s="31" t="s">
        <v>59</v>
      </c>
      <c r="D624" s="35"/>
      <c r="E624" s="38"/>
      <c r="F624" s="35">
        <v>4.8</v>
      </c>
      <c r="G624" s="38">
        <v>4</v>
      </c>
      <c r="H624" s="39" t="e">
        <f t="shared" si="91"/>
        <v>#REF!</v>
      </c>
      <c r="I624" s="68" t="s">
        <v>32</v>
      </c>
      <c r="J624" s="68"/>
      <c r="K624" s="25"/>
      <c r="L624" s="25"/>
      <c r="M624" s="25"/>
      <c r="N624" s="25"/>
      <c r="O624" s="65"/>
    </row>
    <row r="625" spans="1:15">
      <c r="A625" s="30"/>
      <c r="B625" s="30"/>
      <c r="C625" s="31" t="s">
        <v>60</v>
      </c>
      <c r="D625" s="35"/>
      <c r="E625" s="38"/>
      <c r="F625" s="35">
        <v>11.6</v>
      </c>
      <c r="G625" s="38">
        <v>10</v>
      </c>
      <c r="H625" s="39" t="e">
        <f t="shared" si="91"/>
        <v>#REF!</v>
      </c>
      <c r="I625" s="68"/>
      <c r="J625" s="68"/>
      <c r="K625" s="25"/>
      <c r="L625" s="25"/>
      <c r="M625" s="25"/>
      <c r="N625" s="25"/>
      <c r="O625" s="65"/>
    </row>
    <row r="626" spans="1:15">
      <c r="A626" s="30"/>
      <c r="B626" s="30"/>
      <c r="C626" s="31" t="s">
        <v>61</v>
      </c>
      <c r="D626" s="35"/>
      <c r="E626" s="38"/>
      <c r="F626" s="35">
        <v>4</v>
      </c>
      <c r="G626" s="38">
        <v>4</v>
      </c>
      <c r="H626" s="39" t="e">
        <f t="shared" si="91"/>
        <v>#REF!</v>
      </c>
      <c r="I626" s="68"/>
      <c r="J626" s="68"/>
      <c r="K626" s="25"/>
      <c r="L626" s="25"/>
      <c r="M626" s="25"/>
      <c r="N626" s="25"/>
      <c r="O626" s="65"/>
    </row>
    <row r="627" spans="1:15">
      <c r="A627" s="30"/>
      <c r="B627" s="30"/>
      <c r="C627" s="31" t="s">
        <v>24</v>
      </c>
      <c r="D627" s="35"/>
      <c r="E627" s="38"/>
      <c r="F627" s="35">
        <v>2</v>
      </c>
      <c r="G627" s="38">
        <v>2</v>
      </c>
      <c r="H627" s="39" t="e">
        <f t="shared" si="91"/>
        <v>#REF!</v>
      </c>
      <c r="I627" s="68"/>
      <c r="J627" s="68"/>
      <c r="K627" s="37"/>
      <c r="L627" s="37"/>
      <c r="M627" s="37"/>
      <c r="N627" s="37"/>
      <c r="O627" s="73"/>
    </row>
    <row r="628" spans="1:15">
      <c r="A628" s="30"/>
      <c r="B628" s="30"/>
      <c r="C628" s="31" t="s">
        <v>25</v>
      </c>
      <c r="D628" s="35"/>
      <c r="E628" s="38"/>
      <c r="F628" s="35">
        <v>130</v>
      </c>
      <c r="G628" s="38">
        <v>130</v>
      </c>
      <c r="H628" s="39" t="e">
        <f t="shared" si="91"/>
        <v>#REF!</v>
      </c>
      <c r="I628" s="68"/>
      <c r="J628" s="68"/>
      <c r="K628" s="37"/>
      <c r="L628" s="37"/>
      <c r="M628" s="37"/>
      <c r="N628" s="37"/>
      <c r="O628" s="73"/>
    </row>
    <row r="629" spans="1:15">
      <c r="A629" s="30" t="s">
        <v>62</v>
      </c>
      <c r="B629" s="30"/>
      <c r="C629" s="31" t="s">
        <v>63</v>
      </c>
      <c r="D629" s="44"/>
      <c r="E629" s="45"/>
      <c r="F629" s="38">
        <v>21.26</v>
      </c>
      <c r="G629" s="38">
        <v>16.1</v>
      </c>
      <c r="H629" s="39" t="e">
        <f t="shared" si="91"/>
        <v>#REF!</v>
      </c>
      <c r="I629" s="68"/>
      <c r="J629" s="68"/>
      <c r="K629" s="37"/>
      <c r="L629" s="37"/>
      <c r="M629" s="37"/>
      <c r="N629" s="37"/>
      <c r="O629" s="73"/>
    </row>
    <row r="630" spans="1:15">
      <c r="A630" s="30" t="s">
        <v>64</v>
      </c>
      <c r="B630" s="30"/>
      <c r="C630" s="31" t="s">
        <v>65</v>
      </c>
      <c r="D630" s="35"/>
      <c r="E630" s="38"/>
      <c r="F630" s="35">
        <v>4</v>
      </c>
      <c r="G630" s="38">
        <v>4</v>
      </c>
      <c r="H630" s="39" t="e">
        <f t="shared" si="91"/>
        <v>#REF!</v>
      </c>
      <c r="I630" s="68"/>
      <c r="J630" s="68"/>
      <c r="K630" s="37"/>
      <c r="L630" s="37"/>
      <c r="M630" s="37"/>
      <c r="N630" s="37"/>
      <c r="O630" s="73"/>
    </row>
    <row r="631" spans="1:15">
      <c r="A631" s="30" t="s">
        <v>66</v>
      </c>
      <c r="B631" s="30"/>
      <c r="C631" s="24" t="s">
        <v>67</v>
      </c>
      <c r="D631" s="43">
        <v>100</v>
      </c>
      <c r="E631" s="25"/>
      <c r="F631" s="43"/>
      <c r="G631" s="25"/>
      <c r="H631" s="39" t="e">
        <f t="shared" si="91"/>
        <v>#REF!</v>
      </c>
      <c r="I631" s="68"/>
      <c r="J631" s="68">
        <v>100</v>
      </c>
      <c r="K631" s="25">
        <v>13</v>
      </c>
      <c r="L631" s="25">
        <v>13</v>
      </c>
      <c r="M631" s="25">
        <v>12</v>
      </c>
      <c r="N631" s="25">
        <v>223</v>
      </c>
      <c r="O631" s="65">
        <v>0</v>
      </c>
    </row>
    <row r="632" spans="1:15">
      <c r="A632" s="30" t="s">
        <v>30</v>
      </c>
      <c r="B632" s="30"/>
      <c r="C632" s="31" t="s">
        <v>68</v>
      </c>
      <c r="D632" s="44"/>
      <c r="E632" s="46"/>
      <c r="F632" s="35">
        <v>30.45</v>
      </c>
      <c r="G632" s="38">
        <v>30</v>
      </c>
      <c r="H632" s="39" t="e">
        <f t="shared" si="91"/>
        <v>#REF!</v>
      </c>
      <c r="I632" s="68"/>
      <c r="J632" s="68"/>
      <c r="K632" s="38"/>
      <c r="L632" s="38"/>
      <c r="M632" s="38"/>
      <c r="N632" s="38"/>
      <c r="O632" s="74"/>
    </row>
    <row r="633" spans="1:15">
      <c r="A633" s="30" t="s">
        <v>69</v>
      </c>
      <c r="B633" s="30"/>
      <c r="C633" s="31" t="s">
        <v>70</v>
      </c>
      <c r="D633" s="35"/>
      <c r="E633" s="38"/>
      <c r="F633" s="35">
        <v>11.25</v>
      </c>
      <c r="G633" s="38">
        <v>11.25</v>
      </c>
      <c r="H633" s="39" t="e">
        <f t="shared" si="91"/>
        <v>#REF!</v>
      </c>
      <c r="I633" s="68"/>
      <c r="J633" s="68"/>
      <c r="K633" s="38"/>
      <c r="L633" s="38"/>
      <c r="M633" s="38"/>
      <c r="N633" s="38"/>
      <c r="O633" s="74"/>
    </row>
    <row r="634" spans="1:15">
      <c r="A634" s="30" t="s">
        <v>71</v>
      </c>
      <c r="B634" s="30"/>
      <c r="C634" s="31" t="s">
        <v>59</v>
      </c>
      <c r="D634" s="35"/>
      <c r="E634" s="38"/>
      <c r="F634" s="35">
        <v>9</v>
      </c>
      <c r="G634" s="38">
        <v>7.5</v>
      </c>
      <c r="H634" s="39" t="e">
        <f t="shared" si="91"/>
        <v>#REF!</v>
      </c>
      <c r="I634" s="68"/>
      <c r="J634" s="68"/>
      <c r="K634" s="38"/>
      <c r="L634" s="38"/>
      <c r="M634" s="38"/>
      <c r="N634" s="38"/>
      <c r="O634" s="74"/>
    </row>
    <row r="635" spans="1:15">
      <c r="A635" s="30" t="s">
        <v>72</v>
      </c>
      <c r="B635" s="30"/>
      <c r="C635" s="31" t="s">
        <v>25</v>
      </c>
      <c r="D635" s="35"/>
      <c r="E635" s="38"/>
      <c r="F635" s="35">
        <v>0.97</v>
      </c>
      <c r="G635" s="38">
        <v>0.75</v>
      </c>
      <c r="H635" s="39" t="e">
        <f t="shared" si="91"/>
        <v>#REF!</v>
      </c>
      <c r="I635" s="68"/>
      <c r="J635" s="68"/>
      <c r="K635" s="38"/>
      <c r="L635" s="38"/>
      <c r="M635" s="38"/>
      <c r="N635" s="38"/>
      <c r="O635" s="74"/>
    </row>
    <row r="636" spans="1:15">
      <c r="A636" s="30"/>
      <c r="B636" s="30"/>
      <c r="C636" s="31" t="s">
        <v>24</v>
      </c>
      <c r="D636" s="35"/>
      <c r="E636" s="38"/>
      <c r="F636" s="35">
        <v>3</v>
      </c>
      <c r="G636" s="38">
        <v>3</v>
      </c>
      <c r="H636" s="39" t="e">
        <f t="shared" si="91"/>
        <v>#REF!</v>
      </c>
      <c r="I636" s="68"/>
      <c r="J636" s="68"/>
      <c r="K636" s="38"/>
      <c r="L636" s="38"/>
      <c r="M636" s="38"/>
      <c r="N636" s="38"/>
      <c r="O636" s="74"/>
    </row>
    <row r="637" spans="1:15">
      <c r="A637" s="30"/>
      <c r="B637" s="30"/>
      <c r="C637" s="31" t="s">
        <v>73</v>
      </c>
      <c r="D637" s="35"/>
      <c r="E637" s="38"/>
      <c r="F637" s="35">
        <v>23.17</v>
      </c>
      <c r="G637" s="38">
        <v>22.5</v>
      </c>
      <c r="H637" s="39" t="e">
        <f t="shared" si="91"/>
        <v>#REF!</v>
      </c>
      <c r="I637" s="68" t="s">
        <v>74</v>
      </c>
      <c r="J637" s="68"/>
      <c r="K637" s="38"/>
      <c r="L637" s="38"/>
      <c r="M637" s="38"/>
      <c r="N637" s="38"/>
      <c r="O637" s="74"/>
    </row>
    <row r="638" spans="1:15">
      <c r="A638" s="30"/>
      <c r="B638" s="30"/>
      <c r="C638" s="31" t="s">
        <v>75</v>
      </c>
      <c r="D638" s="35"/>
      <c r="E638" s="38"/>
      <c r="F638" s="35">
        <v>0.97</v>
      </c>
      <c r="G638" s="38">
        <v>0.75</v>
      </c>
      <c r="H638" s="39" t="e">
        <f t="shared" si="91"/>
        <v>#REF!</v>
      </c>
      <c r="I638" s="68"/>
      <c r="J638" s="68"/>
      <c r="K638" s="38"/>
      <c r="L638" s="38"/>
      <c r="M638" s="38"/>
      <c r="N638" s="38"/>
      <c r="O638" s="74"/>
    </row>
    <row r="639" spans="1:15">
      <c r="A639" s="23" t="s">
        <v>76</v>
      </c>
      <c r="B639" s="8"/>
      <c r="C639" s="24" t="s">
        <v>77</v>
      </c>
      <c r="D639" s="25">
        <v>150</v>
      </c>
      <c r="E639" s="28"/>
      <c r="F639" s="27"/>
      <c r="G639" s="28"/>
      <c r="H639" s="39" t="e">
        <f t="shared" si="91"/>
        <v>#REF!</v>
      </c>
      <c r="I639" s="67"/>
      <c r="J639" s="67">
        <v>180</v>
      </c>
      <c r="K639" s="28">
        <v>6.15</v>
      </c>
      <c r="L639" s="28">
        <v>5.55</v>
      </c>
      <c r="M639" s="28">
        <v>18</v>
      </c>
      <c r="N639" s="28">
        <v>147</v>
      </c>
      <c r="O639" s="75">
        <v>20.62</v>
      </c>
    </row>
    <row r="640" spans="1:15">
      <c r="A640" s="23" t="s">
        <v>78</v>
      </c>
      <c r="B640" s="8"/>
      <c r="C640" s="31" t="s">
        <v>57</v>
      </c>
      <c r="D640" s="25"/>
      <c r="E640" s="28"/>
      <c r="F640" s="32">
        <v>199.9</v>
      </c>
      <c r="G640" s="32">
        <v>150</v>
      </c>
      <c r="H640" s="39" t="e">
        <f t="shared" si="91"/>
        <v>#REF!</v>
      </c>
      <c r="I640" s="67"/>
      <c r="J640" s="67"/>
      <c r="K640" s="28"/>
      <c r="L640" s="28"/>
      <c r="M640" s="28"/>
      <c r="N640" s="28"/>
      <c r="O640" s="75"/>
    </row>
    <row r="641" spans="1:15">
      <c r="A641" s="23"/>
      <c r="B641" s="8"/>
      <c r="C641" s="31" t="s">
        <v>79</v>
      </c>
      <c r="D641" s="25"/>
      <c r="E641" s="28"/>
      <c r="F641" s="32">
        <v>4.5</v>
      </c>
      <c r="G641" s="32">
        <v>4.5</v>
      </c>
      <c r="H641" s="39" t="e">
        <f t="shared" si="91"/>
        <v>#REF!</v>
      </c>
      <c r="I641" s="67">
        <f>D639*E639/1000</f>
        <v>0</v>
      </c>
      <c r="J641" s="67"/>
      <c r="K641" s="28"/>
      <c r="L641" s="28"/>
      <c r="M641" s="28"/>
      <c r="N641" s="28"/>
      <c r="O641" s="75"/>
    </row>
    <row r="642" spans="1:15">
      <c r="A642" s="30" t="s">
        <v>80</v>
      </c>
      <c r="B642" s="30"/>
      <c r="C642" s="24" t="s">
        <v>81</v>
      </c>
      <c r="D642" s="43">
        <v>200</v>
      </c>
      <c r="E642" s="25"/>
      <c r="F642" s="43"/>
      <c r="G642" s="25"/>
      <c r="H642" s="39" t="e">
        <f t="shared" si="91"/>
        <v>#REF!</v>
      </c>
      <c r="I642" s="68"/>
      <c r="J642" s="68">
        <v>200</v>
      </c>
      <c r="K642" s="25">
        <v>0.6</v>
      </c>
      <c r="L642" s="25">
        <v>0.2</v>
      </c>
      <c r="M642" s="25">
        <v>26.6</v>
      </c>
      <c r="N642" s="25">
        <v>110</v>
      </c>
      <c r="O642" s="65">
        <v>0.73</v>
      </c>
    </row>
    <row r="643" spans="1:15">
      <c r="A643" s="30" t="s">
        <v>55</v>
      </c>
      <c r="B643" s="30"/>
      <c r="C643" s="31" t="s">
        <v>82</v>
      </c>
      <c r="D643" s="35"/>
      <c r="E643" s="38"/>
      <c r="F643" s="35">
        <v>25</v>
      </c>
      <c r="G643" s="38">
        <v>25</v>
      </c>
      <c r="H643" s="39" t="e">
        <f t="shared" si="91"/>
        <v>#REF!</v>
      </c>
      <c r="I643" s="68"/>
      <c r="J643" s="68"/>
      <c r="K643" s="25"/>
      <c r="L643" s="25"/>
      <c r="M643" s="25"/>
      <c r="N643" s="25"/>
      <c r="O643" s="65"/>
    </row>
    <row r="644" spans="1:15">
      <c r="A644" s="30" t="s">
        <v>30</v>
      </c>
      <c r="B644" s="30"/>
      <c r="C644" s="31" t="s">
        <v>33</v>
      </c>
      <c r="D644" s="35"/>
      <c r="E644" s="38"/>
      <c r="F644" s="35">
        <v>12</v>
      </c>
      <c r="G644" s="38">
        <v>12</v>
      </c>
      <c r="H644" s="39" t="e">
        <f t="shared" si="91"/>
        <v>#REF!</v>
      </c>
      <c r="I644" s="68">
        <f>D642*E642/1000</f>
        <v>0</v>
      </c>
      <c r="J644" s="68"/>
      <c r="K644" s="25"/>
      <c r="L644" s="25"/>
      <c r="M644" s="25"/>
      <c r="N644" s="25"/>
      <c r="O644" s="65"/>
    </row>
    <row r="645" spans="1:15">
      <c r="A645" s="30"/>
      <c r="B645" s="30"/>
      <c r="C645" s="31" t="s">
        <v>25</v>
      </c>
      <c r="D645" s="35"/>
      <c r="E645" s="38"/>
      <c r="F645" s="35">
        <v>200</v>
      </c>
      <c r="G645" s="38">
        <v>200</v>
      </c>
      <c r="H645" s="39" t="e">
        <f t="shared" si="91"/>
        <v>#REF!</v>
      </c>
      <c r="I645" s="68" t="s">
        <v>32</v>
      </c>
      <c r="J645" s="68"/>
      <c r="K645" s="25"/>
      <c r="L645" s="25"/>
      <c r="M645" s="25"/>
      <c r="N645" s="25"/>
      <c r="O645" s="65"/>
    </row>
    <row r="646" spans="1:15">
      <c r="A646" s="30" t="s">
        <v>83</v>
      </c>
      <c r="B646" s="30"/>
      <c r="C646" s="31"/>
      <c r="D646" s="35"/>
      <c r="E646" s="38"/>
      <c r="F646" s="35"/>
      <c r="G646" s="38"/>
      <c r="H646" s="39"/>
      <c r="I646" s="68"/>
      <c r="J646" s="68"/>
      <c r="K646" s="25"/>
      <c r="L646" s="25"/>
      <c r="M646" s="25"/>
      <c r="N646" s="25"/>
      <c r="O646" s="65"/>
    </row>
    <row r="647" spans="1:15">
      <c r="A647" s="30" t="s">
        <v>87</v>
      </c>
      <c r="B647" s="30"/>
      <c r="C647" s="40" t="s">
        <v>307</v>
      </c>
      <c r="D647" s="35">
        <v>20</v>
      </c>
      <c r="E647" s="38"/>
      <c r="F647" s="35">
        <v>20</v>
      </c>
      <c r="G647" s="38"/>
      <c r="H647" s="39"/>
      <c r="I647" s="68"/>
      <c r="J647" s="68">
        <v>20</v>
      </c>
      <c r="K647" s="25">
        <v>1.5</v>
      </c>
      <c r="L647" s="25">
        <v>1.9</v>
      </c>
      <c r="M647" s="25">
        <v>14.8</v>
      </c>
      <c r="N647" s="25"/>
      <c r="O647" s="65"/>
    </row>
    <row r="648" spans="1:15">
      <c r="A648" s="30" t="s">
        <v>42</v>
      </c>
      <c r="B648" s="30"/>
      <c r="C648" s="24" t="s">
        <v>84</v>
      </c>
      <c r="D648" s="43">
        <v>40</v>
      </c>
      <c r="E648" s="25"/>
      <c r="F648" s="43">
        <v>50</v>
      </c>
      <c r="G648" s="25">
        <v>50</v>
      </c>
      <c r="H648" s="39" t="e">
        <f t="shared" ref="H648:H651" si="93">F648*$E$5/1000</f>
        <v>#REF!</v>
      </c>
      <c r="I648" s="68"/>
      <c r="J648" s="68">
        <v>60</v>
      </c>
      <c r="K648" s="25">
        <v>2.8</v>
      </c>
      <c r="L648" s="25">
        <v>0.51</v>
      </c>
      <c r="M648" s="25">
        <v>0.75</v>
      </c>
      <c r="N648" s="25">
        <v>90</v>
      </c>
      <c r="O648" s="65">
        <v>0</v>
      </c>
    </row>
    <row r="649" spans="1:15">
      <c r="A649" s="30" t="s">
        <v>42</v>
      </c>
      <c r="B649" s="30"/>
      <c r="C649" s="24" t="s">
        <v>37</v>
      </c>
      <c r="D649" s="47">
        <v>20</v>
      </c>
      <c r="E649" s="25"/>
      <c r="F649" s="43">
        <v>50</v>
      </c>
      <c r="G649" s="25">
        <v>50</v>
      </c>
      <c r="H649" s="39" t="e">
        <f t="shared" si="93"/>
        <v>#REF!</v>
      </c>
      <c r="I649" s="76"/>
      <c r="J649" s="68">
        <v>30</v>
      </c>
      <c r="K649" s="69">
        <v>4.1</v>
      </c>
      <c r="L649" s="69">
        <v>0.7</v>
      </c>
      <c r="M649" s="69">
        <v>0.65</v>
      </c>
      <c r="N649" s="69">
        <v>97.5</v>
      </c>
      <c r="O649" s="70">
        <v>0</v>
      </c>
    </row>
    <row r="650" spans="1:15">
      <c r="A650" s="30"/>
      <c r="B650" s="30"/>
      <c r="C650" s="41" t="s">
        <v>47</v>
      </c>
      <c r="D650" s="47"/>
      <c r="E650" s="25"/>
      <c r="F650" s="43"/>
      <c r="G650" s="25"/>
      <c r="H650" s="39" t="e">
        <f t="shared" si="93"/>
        <v>#REF!</v>
      </c>
      <c r="I650" s="76"/>
      <c r="J650" s="76"/>
      <c r="K650" s="39">
        <f>K618+K620+K631+AD639+K642+K648+K649+K639+K647</f>
        <v>30.43</v>
      </c>
      <c r="L650" s="39">
        <f>L618+L620+L631+AE639+L642+L648+L649+L639+L647</f>
        <v>24.38</v>
      </c>
      <c r="M650" s="39">
        <f>M618+M620+M631+AF639+M642+M648+M649+M639+M647</f>
        <v>81.36</v>
      </c>
      <c r="N650" s="39">
        <f>N618+N620+N631+AG639+N642+N648+N649+N639+N647</f>
        <v>731.9</v>
      </c>
      <c r="O650" s="77">
        <f>O618+O620+O631+AH639+O642+O648+O649+O639+O647</f>
        <v>43.84</v>
      </c>
    </row>
    <row r="651" spans="1:15">
      <c r="A651" s="8"/>
      <c r="B651" s="8"/>
      <c r="C651" s="48" t="s">
        <v>308</v>
      </c>
      <c r="D651" s="49"/>
      <c r="E651" s="50"/>
      <c r="F651" s="51"/>
      <c r="G651" s="50"/>
      <c r="H651" s="39" t="e">
        <f t="shared" si="93"/>
        <v>#REF!</v>
      </c>
      <c r="I651" s="78"/>
      <c r="J651" s="78"/>
      <c r="K651" s="79">
        <f>K616+K650</f>
        <v>51.089</v>
      </c>
      <c r="L651" s="79">
        <f>L616+L650</f>
        <v>55.695</v>
      </c>
      <c r="M651" s="79">
        <f>M616+M650</f>
        <v>147.71</v>
      </c>
      <c r="N651" s="79">
        <f>N616+N650</f>
        <v>1377.22</v>
      </c>
      <c r="O651" s="80">
        <f>O616+O650</f>
        <v>67.98</v>
      </c>
    </row>
    <row r="652" spans="1:15">
      <c r="A652" s="8"/>
      <c r="B652" s="52" t="s">
        <v>85</v>
      </c>
      <c r="C652" s="48"/>
      <c r="D652" s="49"/>
      <c r="E652" s="50"/>
      <c r="F652" s="51"/>
      <c r="G652" s="50"/>
      <c r="H652" s="39"/>
      <c r="I652" s="78"/>
      <c r="J652" s="78"/>
      <c r="K652" s="79"/>
      <c r="L652" s="79"/>
      <c r="M652" s="79"/>
      <c r="N652" s="79"/>
      <c r="O652" s="82"/>
    </row>
    <row r="653" spans="1:15">
      <c r="A653" s="8" t="s">
        <v>168</v>
      </c>
      <c r="B653" s="8"/>
      <c r="C653" s="48" t="s">
        <v>322</v>
      </c>
      <c r="D653" s="49">
        <v>200</v>
      </c>
      <c r="E653" s="49">
        <v>200</v>
      </c>
      <c r="F653" s="49">
        <v>200</v>
      </c>
      <c r="G653" s="49">
        <v>200</v>
      </c>
      <c r="H653" s="49">
        <v>200</v>
      </c>
      <c r="I653" s="49">
        <v>200</v>
      </c>
      <c r="J653" s="49">
        <v>200</v>
      </c>
      <c r="K653" s="79">
        <v>0.6</v>
      </c>
      <c r="L653" s="79">
        <v>0</v>
      </c>
      <c r="M653" s="79">
        <v>0.13</v>
      </c>
      <c r="N653" s="84">
        <v>70</v>
      </c>
      <c r="O653" s="82"/>
    </row>
    <row r="654" spans="1:15">
      <c r="A654" s="30" t="s">
        <v>87</v>
      </c>
      <c r="B654" s="30"/>
      <c r="C654" s="40" t="s">
        <v>307</v>
      </c>
      <c r="D654" s="35">
        <v>20</v>
      </c>
      <c r="E654" s="35">
        <v>20</v>
      </c>
      <c r="F654" s="35">
        <v>20</v>
      </c>
      <c r="G654" s="35">
        <v>20</v>
      </c>
      <c r="H654" s="35">
        <v>20</v>
      </c>
      <c r="I654" s="35">
        <v>20</v>
      </c>
      <c r="J654" s="35">
        <v>20</v>
      </c>
      <c r="K654" s="25">
        <v>1.5</v>
      </c>
      <c r="L654" s="25">
        <v>1.9</v>
      </c>
      <c r="M654" s="25">
        <v>14.8</v>
      </c>
      <c r="N654" s="25"/>
      <c r="O654" s="25"/>
    </row>
    <row r="655" spans="1:15">
      <c r="A655" s="8"/>
      <c r="B655" s="8"/>
      <c r="C655" s="48"/>
      <c r="D655" s="49"/>
      <c r="E655" s="50"/>
      <c r="F655" s="51"/>
      <c r="G655" s="50"/>
      <c r="H655" s="39"/>
      <c r="I655" s="78"/>
      <c r="J655" s="78"/>
      <c r="K655" s="79"/>
      <c r="L655" s="79"/>
      <c r="M655" s="79"/>
      <c r="N655" s="79"/>
      <c r="O655" s="82"/>
    </row>
    <row r="656" spans="1:15">
      <c r="A656" s="23"/>
      <c r="B656" s="8"/>
      <c r="C656" s="9"/>
      <c r="D656" s="10" t="s">
        <v>90</v>
      </c>
      <c r="E656" s="52" t="s">
        <v>90</v>
      </c>
      <c r="F656" s="8"/>
      <c r="G656" s="8"/>
      <c r="H656" s="39" t="e">
        <f t="shared" ref="H656:H658" si="94">F656*$E$5/1000</f>
        <v>#REF!</v>
      </c>
      <c r="I656" s="8"/>
      <c r="J656" s="8"/>
      <c r="K656" s="8"/>
      <c r="L656" s="8"/>
      <c r="M656" s="8"/>
      <c r="N656" s="8"/>
      <c r="O656" s="8"/>
    </row>
    <row r="657" ht="30" spans="1:15">
      <c r="A657" s="13" t="s">
        <v>2</v>
      </c>
      <c r="B657" s="14" t="s">
        <v>3</v>
      </c>
      <c r="C657" s="53" t="s">
        <v>4</v>
      </c>
      <c r="D657" s="53"/>
      <c r="E657" s="54" t="s">
        <v>6</v>
      </c>
      <c r="F657" s="54" t="s">
        <v>7</v>
      </c>
      <c r="G657" s="54" t="s">
        <v>8</v>
      </c>
      <c r="H657" s="39" t="e">
        <f t="shared" si="94"/>
        <v>#VALUE!</v>
      </c>
      <c r="I657" s="54"/>
      <c r="J657" s="54"/>
      <c r="K657" s="54" t="s">
        <v>11</v>
      </c>
      <c r="L657" s="54" t="s">
        <v>12</v>
      </c>
      <c r="M657" s="54" t="s">
        <v>13</v>
      </c>
      <c r="N657" s="85" t="s">
        <v>14</v>
      </c>
      <c r="O657" s="54" t="s">
        <v>15</v>
      </c>
    </row>
    <row r="658" spans="1:15">
      <c r="A658" s="30"/>
      <c r="B658" s="55" t="s">
        <v>16</v>
      </c>
      <c r="D658" s="56">
        <v>1</v>
      </c>
      <c r="E658" s="53"/>
      <c r="F658" s="53"/>
      <c r="G658" s="53"/>
      <c r="H658" s="39" t="e">
        <f t="shared" si="94"/>
        <v>#REF!</v>
      </c>
      <c r="I658" s="53"/>
      <c r="J658" s="53"/>
      <c r="K658" s="53"/>
      <c r="L658" s="53"/>
      <c r="M658" s="53"/>
      <c r="N658" s="86"/>
      <c r="O658" s="53"/>
    </row>
    <row r="659" spans="1:15">
      <c r="A659" s="30" t="s">
        <v>18</v>
      </c>
      <c r="B659" s="8"/>
      <c r="C659" s="24" t="s">
        <v>310</v>
      </c>
      <c r="D659" s="25">
        <v>200</v>
      </c>
      <c r="E659" s="25">
        <v>200</v>
      </c>
      <c r="F659" s="25">
        <v>200</v>
      </c>
      <c r="G659" s="25">
        <v>200</v>
      </c>
      <c r="H659" s="25">
        <v>200</v>
      </c>
      <c r="I659" s="25">
        <v>200</v>
      </c>
      <c r="J659" s="25">
        <v>200</v>
      </c>
      <c r="K659" s="25">
        <v>4.3</v>
      </c>
      <c r="L659" s="25">
        <v>6</v>
      </c>
      <c r="M659" s="25">
        <v>27.7</v>
      </c>
      <c r="N659" s="25">
        <v>186</v>
      </c>
      <c r="O659" s="25">
        <v>0.65</v>
      </c>
    </row>
    <row r="660" spans="2:15">
      <c r="B660" s="30"/>
      <c r="C660" s="31" t="s">
        <v>93</v>
      </c>
      <c r="D660" s="25">
        <v>200</v>
      </c>
      <c r="E660" s="25">
        <v>200</v>
      </c>
      <c r="F660" s="25">
        <v>200</v>
      </c>
      <c r="G660" s="25">
        <v>200</v>
      </c>
      <c r="H660" s="25">
        <v>200</v>
      </c>
      <c r="I660" s="25">
        <v>200</v>
      </c>
      <c r="J660" s="25">
        <v>200</v>
      </c>
      <c r="K660" s="28"/>
      <c r="L660" s="28"/>
      <c r="M660" s="28"/>
      <c r="N660" s="28"/>
      <c r="O660" s="28"/>
    </row>
    <row r="661" spans="1:15">
      <c r="A661" s="30" t="s">
        <v>21</v>
      </c>
      <c r="B661" s="30"/>
      <c r="C661" s="31" t="s">
        <v>22</v>
      </c>
      <c r="D661" s="25">
        <v>200</v>
      </c>
      <c r="E661" s="25">
        <v>200</v>
      </c>
      <c r="F661" s="25">
        <v>200</v>
      </c>
      <c r="G661" s="25">
        <v>200</v>
      </c>
      <c r="H661" s="25">
        <v>200</v>
      </c>
      <c r="I661" s="25">
        <v>200</v>
      </c>
      <c r="J661" s="25">
        <v>200</v>
      </c>
      <c r="K661" s="28"/>
      <c r="L661" s="28"/>
      <c r="M661" s="28"/>
      <c r="N661" s="28"/>
      <c r="O661" s="28"/>
    </row>
    <row r="662" spans="1:15">
      <c r="A662" s="23"/>
      <c r="B662" s="8"/>
      <c r="C662" s="31" t="s">
        <v>23</v>
      </c>
      <c r="D662" s="25">
        <v>200</v>
      </c>
      <c r="E662" s="25">
        <v>200</v>
      </c>
      <c r="F662" s="25">
        <v>200</v>
      </c>
      <c r="G662" s="25">
        <v>200</v>
      </c>
      <c r="H662" s="25">
        <v>200</v>
      </c>
      <c r="I662" s="25">
        <v>200</v>
      </c>
      <c r="J662" s="25">
        <v>200</v>
      </c>
      <c r="K662" s="28"/>
      <c r="L662" s="28"/>
      <c r="M662" s="28"/>
      <c r="N662" s="28"/>
      <c r="O662" s="28"/>
    </row>
    <row r="663" spans="1:15">
      <c r="A663" s="23"/>
      <c r="B663" s="8"/>
      <c r="C663" s="31" t="s">
        <v>24</v>
      </c>
      <c r="D663" s="25">
        <v>200</v>
      </c>
      <c r="E663" s="25">
        <v>200</v>
      </c>
      <c r="F663" s="25">
        <v>200</v>
      </c>
      <c r="G663" s="25">
        <v>200</v>
      </c>
      <c r="H663" s="25">
        <v>200</v>
      </c>
      <c r="I663" s="25">
        <v>200</v>
      </c>
      <c r="J663" s="25">
        <v>200</v>
      </c>
      <c r="K663" s="28"/>
      <c r="L663" s="28"/>
      <c r="M663" s="28"/>
      <c r="N663" s="28"/>
      <c r="O663" s="28"/>
    </row>
    <row r="664" spans="1:15">
      <c r="A664" s="23"/>
      <c r="B664" s="8"/>
      <c r="C664" s="31" t="s">
        <v>25</v>
      </c>
      <c r="D664" s="25">
        <v>200</v>
      </c>
      <c r="E664" s="25">
        <v>200</v>
      </c>
      <c r="F664" s="25">
        <v>200</v>
      </c>
      <c r="G664" s="25">
        <v>200</v>
      </c>
      <c r="H664" s="25">
        <v>200</v>
      </c>
      <c r="I664" s="25">
        <v>200</v>
      </c>
      <c r="J664" s="25">
        <v>200</v>
      </c>
      <c r="K664" s="28"/>
      <c r="L664" s="28"/>
      <c r="M664" s="28"/>
      <c r="N664" s="28"/>
      <c r="O664" s="28"/>
    </row>
    <row r="665" spans="1:15">
      <c r="A665" s="30" t="s">
        <v>94</v>
      </c>
      <c r="B665" s="37"/>
      <c r="C665" s="24" t="s">
        <v>95</v>
      </c>
      <c r="D665" s="25">
        <v>200</v>
      </c>
      <c r="E665" s="25">
        <v>200</v>
      </c>
      <c r="F665" s="25">
        <v>200</v>
      </c>
      <c r="G665" s="25">
        <v>200</v>
      </c>
      <c r="H665" s="25">
        <v>200</v>
      </c>
      <c r="I665" s="25">
        <v>200</v>
      </c>
      <c r="J665" s="25">
        <v>200</v>
      </c>
      <c r="K665" s="25">
        <v>4</v>
      </c>
      <c r="L665" s="25">
        <v>4</v>
      </c>
      <c r="M665" s="25">
        <v>16</v>
      </c>
      <c r="N665" s="25">
        <v>116</v>
      </c>
      <c r="O665" s="25">
        <v>0.54</v>
      </c>
    </row>
    <row r="666" spans="1:15">
      <c r="A666" s="30" t="s">
        <v>96</v>
      </c>
      <c r="B666" s="37"/>
      <c r="C666" s="31" t="s">
        <v>97</v>
      </c>
      <c r="D666" s="35"/>
      <c r="E666" s="38"/>
      <c r="F666" s="38">
        <v>5</v>
      </c>
      <c r="G666" s="38">
        <v>5</v>
      </c>
      <c r="H666" s="39" t="e">
        <f t="shared" ref="H666:H674" si="95">F666*$E$5/1000</f>
        <v>#REF!</v>
      </c>
      <c r="I666" s="25"/>
      <c r="J666" s="25"/>
      <c r="K666" s="25"/>
      <c r="L666" s="25"/>
      <c r="M666" s="25"/>
      <c r="N666" s="25"/>
      <c r="O666" s="8"/>
    </row>
    <row r="667" spans="1:15">
      <c r="A667" s="30" t="s">
        <v>30</v>
      </c>
      <c r="B667" s="37"/>
      <c r="C667" s="31" t="s">
        <v>22</v>
      </c>
      <c r="D667" s="35"/>
      <c r="E667" s="38"/>
      <c r="F667" s="38">
        <v>100</v>
      </c>
      <c r="G667" s="38">
        <v>100</v>
      </c>
      <c r="H667" s="39" t="e">
        <f t="shared" si="95"/>
        <v>#REF!</v>
      </c>
      <c r="I667" s="25"/>
      <c r="J667" s="25"/>
      <c r="K667" s="25"/>
      <c r="L667" s="25"/>
      <c r="M667" s="25"/>
      <c r="N667" s="25"/>
      <c r="O667" s="8"/>
    </row>
    <row r="668" spans="1:15">
      <c r="A668" s="30"/>
      <c r="B668" s="37"/>
      <c r="C668" s="31" t="s">
        <v>25</v>
      </c>
      <c r="D668" s="35"/>
      <c r="E668" s="38"/>
      <c r="F668" s="38">
        <v>110</v>
      </c>
      <c r="G668" s="38">
        <v>110</v>
      </c>
      <c r="H668" s="39" t="e">
        <f t="shared" si="95"/>
        <v>#REF!</v>
      </c>
      <c r="I668" s="25"/>
      <c r="J668" s="25"/>
      <c r="K668" s="25"/>
      <c r="L668" s="25"/>
      <c r="M668" s="25"/>
      <c r="N668" s="25"/>
      <c r="O668" s="8"/>
    </row>
    <row r="669" spans="1:15">
      <c r="A669" s="30"/>
      <c r="B669" s="37"/>
      <c r="C669" s="31" t="s">
        <v>33</v>
      </c>
      <c r="D669" s="35"/>
      <c r="E669" s="38"/>
      <c r="F669" s="38">
        <v>10</v>
      </c>
      <c r="G669" s="38">
        <v>10</v>
      </c>
      <c r="H669" s="39" t="e">
        <f t="shared" si="95"/>
        <v>#REF!</v>
      </c>
      <c r="I669" s="25"/>
      <c r="J669" s="25"/>
      <c r="K669" s="25"/>
      <c r="L669" s="25"/>
      <c r="M669" s="25"/>
      <c r="N669" s="25"/>
      <c r="O669" s="8"/>
    </row>
    <row r="670" spans="1:15">
      <c r="A670" s="30" t="s">
        <v>178</v>
      </c>
      <c r="B670" s="30"/>
      <c r="C670" s="24" t="s">
        <v>292</v>
      </c>
      <c r="D670" s="43">
        <v>50</v>
      </c>
      <c r="E670" s="25">
        <f>E665</f>
        <v>200</v>
      </c>
      <c r="F670" s="25"/>
      <c r="G670" s="25"/>
      <c r="H670" s="39" t="e">
        <f t="shared" si="95"/>
        <v>#REF!</v>
      </c>
      <c r="I670" s="25"/>
      <c r="J670" s="25">
        <v>60</v>
      </c>
      <c r="K670" s="25">
        <v>6.25</v>
      </c>
      <c r="L670" s="25">
        <v>7.9</v>
      </c>
      <c r="M670" s="25">
        <v>13</v>
      </c>
      <c r="N670" s="25">
        <v>148</v>
      </c>
      <c r="O670" s="25">
        <v>0.14</v>
      </c>
    </row>
    <row r="671" spans="1:15">
      <c r="A671" s="30" t="s">
        <v>99</v>
      </c>
      <c r="B671" s="37"/>
      <c r="C671" s="31" t="s">
        <v>100</v>
      </c>
      <c r="D671" s="35"/>
      <c r="E671" s="38"/>
      <c r="F671" s="38">
        <v>21</v>
      </c>
      <c r="G671" s="38">
        <v>20</v>
      </c>
      <c r="H671" s="39" t="e">
        <f t="shared" si="95"/>
        <v>#REF!</v>
      </c>
      <c r="I671" s="38"/>
      <c r="J671" s="38"/>
      <c r="K671" s="38"/>
      <c r="L671" s="25"/>
      <c r="M671" s="25"/>
      <c r="N671" s="25"/>
      <c r="O671" s="25"/>
    </row>
    <row r="672" spans="1:15">
      <c r="A672" s="30"/>
      <c r="B672" s="37"/>
      <c r="C672" s="31" t="s">
        <v>24</v>
      </c>
      <c r="D672" s="35"/>
      <c r="E672" s="38"/>
      <c r="F672" s="38">
        <v>10</v>
      </c>
      <c r="G672" s="38">
        <v>10</v>
      </c>
      <c r="H672" s="39" t="e">
        <f t="shared" si="95"/>
        <v>#REF!</v>
      </c>
      <c r="I672" s="38"/>
      <c r="J672" s="38"/>
      <c r="K672" s="38"/>
      <c r="L672" s="38"/>
      <c r="M672" s="38"/>
      <c r="N672" s="38"/>
      <c r="O672" s="38"/>
    </row>
    <row r="673" spans="1:15">
      <c r="A673" s="30"/>
      <c r="B673" s="37"/>
      <c r="C673" s="31" t="s">
        <v>37</v>
      </c>
      <c r="D673" s="35"/>
      <c r="E673" s="38"/>
      <c r="F673" s="38">
        <v>30</v>
      </c>
      <c r="G673" s="38">
        <v>30</v>
      </c>
      <c r="H673" s="39" t="e">
        <f t="shared" si="95"/>
        <v>#REF!</v>
      </c>
      <c r="I673" s="71"/>
      <c r="J673" s="71"/>
      <c r="K673" s="71"/>
      <c r="L673" s="71"/>
      <c r="M673" s="71"/>
      <c r="N673" s="71"/>
      <c r="O673" s="71"/>
    </row>
    <row r="674" spans="1:15">
      <c r="A674" s="30"/>
      <c r="B674" s="37"/>
      <c r="C674" s="40" t="s">
        <v>84</v>
      </c>
      <c r="D674" s="35">
        <v>20</v>
      </c>
      <c r="E674" s="38"/>
      <c r="F674" s="35">
        <v>20</v>
      </c>
      <c r="G674" s="38"/>
      <c r="H674" s="39" t="e">
        <f t="shared" si="95"/>
        <v>#REF!</v>
      </c>
      <c r="I674" s="68"/>
      <c r="J674" s="68">
        <v>30</v>
      </c>
      <c r="K674" s="69">
        <v>1.079</v>
      </c>
      <c r="L674" s="69">
        <v>0.195</v>
      </c>
      <c r="M674" s="69">
        <v>6.25</v>
      </c>
      <c r="N674" s="69">
        <v>36</v>
      </c>
      <c r="O674" s="69">
        <v>0</v>
      </c>
    </row>
    <row r="675" spans="1:15">
      <c r="A675" s="30" t="s">
        <v>43</v>
      </c>
      <c r="B675" s="37"/>
      <c r="C675" s="40" t="s">
        <v>376</v>
      </c>
      <c r="D675" s="35" t="s">
        <v>46</v>
      </c>
      <c r="E675" s="35" t="s">
        <v>46</v>
      </c>
      <c r="F675" s="35" t="s">
        <v>46</v>
      </c>
      <c r="G675" s="35" t="s">
        <v>46</v>
      </c>
      <c r="H675" s="35" t="s">
        <v>46</v>
      </c>
      <c r="I675" s="35" t="s">
        <v>46</v>
      </c>
      <c r="J675" s="35" t="s">
        <v>46</v>
      </c>
      <c r="K675" s="69">
        <v>0.4</v>
      </c>
      <c r="L675" s="69">
        <v>0.3</v>
      </c>
      <c r="M675" s="69">
        <v>10.3</v>
      </c>
      <c r="N675" s="69">
        <v>46</v>
      </c>
      <c r="O675" s="69">
        <v>22.02</v>
      </c>
    </row>
    <row r="676" spans="1:15">
      <c r="A676" s="30"/>
      <c r="B676" s="37"/>
      <c r="C676" s="41" t="s">
        <v>47</v>
      </c>
      <c r="D676" s="35"/>
      <c r="E676" s="38"/>
      <c r="F676" s="35"/>
      <c r="G676" s="38"/>
      <c r="H676" s="39" t="e">
        <f t="shared" ref="H676:H680" si="96">F676*$E$5/1000</f>
        <v>#REF!</v>
      </c>
      <c r="I676" s="71"/>
      <c r="J676" s="71"/>
      <c r="K676" s="71">
        <f>SUM(K659:K675)</f>
        <v>16.029</v>
      </c>
      <c r="L676" s="71">
        <f t="shared" ref="L676:O676" si="97">SUM(L659:L675)</f>
        <v>18.395</v>
      </c>
      <c r="M676" s="71">
        <f t="shared" si="97"/>
        <v>73.25</v>
      </c>
      <c r="N676" s="71">
        <f t="shared" si="97"/>
        <v>532</v>
      </c>
      <c r="O676" s="71">
        <f t="shared" si="97"/>
        <v>23.35</v>
      </c>
    </row>
    <row r="677" spans="1:15">
      <c r="A677" s="30"/>
      <c r="B677" s="42" t="s">
        <v>48</v>
      </c>
      <c r="C677" s="31"/>
      <c r="D677" s="35"/>
      <c r="E677" s="38"/>
      <c r="F677" s="35"/>
      <c r="G677" s="38"/>
      <c r="H677" s="39" t="e">
        <f t="shared" si="96"/>
        <v>#REF!</v>
      </c>
      <c r="I677" s="71"/>
      <c r="J677" s="71"/>
      <c r="K677" s="71"/>
      <c r="L677" s="71"/>
      <c r="M677" s="71"/>
      <c r="N677" s="71"/>
      <c r="O677" s="8"/>
    </row>
    <row r="678" spans="1:15">
      <c r="A678" s="30" t="s">
        <v>49</v>
      </c>
      <c r="B678" s="30"/>
      <c r="C678" s="24" t="s">
        <v>418</v>
      </c>
      <c r="D678" s="43">
        <v>60</v>
      </c>
      <c r="E678" s="38"/>
      <c r="F678" s="35"/>
      <c r="G678" s="38"/>
      <c r="H678" s="39" t="e">
        <f t="shared" si="96"/>
        <v>#REF!</v>
      </c>
      <c r="I678" s="68"/>
      <c r="J678" s="68">
        <v>100</v>
      </c>
      <c r="K678" s="25">
        <v>0.48</v>
      </c>
      <c r="L678" s="25">
        <v>0.12</v>
      </c>
      <c r="M678" s="25">
        <v>1.56</v>
      </c>
      <c r="N678" s="25">
        <v>8.4</v>
      </c>
      <c r="O678" s="65">
        <v>2.94</v>
      </c>
    </row>
    <row r="679" spans="2:15">
      <c r="B679" s="104"/>
      <c r="C679" s="31" t="s">
        <v>103</v>
      </c>
      <c r="D679" s="35"/>
      <c r="E679" s="25"/>
      <c r="F679" s="38">
        <v>113</v>
      </c>
      <c r="G679" s="38">
        <v>88</v>
      </c>
      <c r="H679" s="39" t="e">
        <f t="shared" si="96"/>
        <v>#REF!</v>
      </c>
      <c r="I679" s="25"/>
      <c r="J679" s="25"/>
      <c r="K679" s="25"/>
      <c r="L679" s="25"/>
      <c r="M679" s="25"/>
      <c r="N679" s="25"/>
      <c r="O679" s="25"/>
    </row>
    <row r="680" spans="1:15">
      <c r="A680" s="105"/>
      <c r="B680" s="104"/>
      <c r="C680" s="31" t="s">
        <v>79</v>
      </c>
      <c r="D680" s="35"/>
      <c r="E680" s="25"/>
      <c r="F680" s="25">
        <v>13</v>
      </c>
      <c r="G680" s="25">
        <v>13</v>
      </c>
      <c r="H680" s="39" t="e">
        <f t="shared" si="96"/>
        <v>#REF!</v>
      </c>
      <c r="I680" s="25"/>
      <c r="J680" s="25"/>
      <c r="K680" s="25"/>
      <c r="L680" s="25"/>
      <c r="M680" s="25"/>
      <c r="N680" s="25"/>
      <c r="O680" s="25"/>
    </row>
    <row r="681" spans="1:15">
      <c r="A681" s="30" t="s">
        <v>104</v>
      </c>
      <c r="B681" s="37"/>
      <c r="C681" s="24" t="s">
        <v>105</v>
      </c>
      <c r="D681" s="43">
        <v>200</v>
      </c>
      <c r="E681" s="25">
        <f>E678</f>
        <v>0</v>
      </c>
      <c r="F681" s="25"/>
      <c r="G681" s="25"/>
      <c r="H681" s="106">
        <f t="shared" ref="H681:H702" si="98">F681*$D$4/1000</f>
        <v>0</v>
      </c>
      <c r="I681" s="25"/>
      <c r="J681" s="25">
        <v>250</v>
      </c>
      <c r="K681" s="25">
        <v>2</v>
      </c>
      <c r="L681" s="25">
        <v>3.6</v>
      </c>
      <c r="M681" s="25">
        <v>10.2</v>
      </c>
      <c r="N681" s="25">
        <v>84</v>
      </c>
      <c r="O681" s="25">
        <v>9.39</v>
      </c>
    </row>
    <row r="682" spans="1:15">
      <c r="A682" s="30"/>
      <c r="B682" s="37"/>
      <c r="C682" s="31" t="s">
        <v>57</v>
      </c>
      <c r="D682" s="35"/>
      <c r="E682" s="38"/>
      <c r="F682" s="38">
        <v>80</v>
      </c>
      <c r="G682" s="38">
        <v>60</v>
      </c>
      <c r="H682" s="106">
        <f t="shared" si="98"/>
        <v>0</v>
      </c>
      <c r="I682" s="25"/>
      <c r="J682" s="25"/>
      <c r="K682" s="25"/>
      <c r="L682" s="25"/>
      <c r="M682" s="25"/>
      <c r="N682" s="25"/>
      <c r="O682" s="25"/>
    </row>
    <row r="683" spans="1:15">
      <c r="A683" s="30"/>
      <c r="B683" s="37"/>
      <c r="C683" s="31" t="s">
        <v>106</v>
      </c>
      <c r="D683" s="35"/>
      <c r="E683" s="38"/>
      <c r="F683" s="38">
        <v>4</v>
      </c>
      <c r="G683" s="38">
        <v>4</v>
      </c>
      <c r="H683" s="106">
        <f t="shared" si="98"/>
        <v>0</v>
      </c>
      <c r="I683" s="25"/>
      <c r="J683" s="25"/>
      <c r="K683" s="25"/>
      <c r="L683" s="25"/>
      <c r="M683" s="25"/>
      <c r="N683" s="25"/>
      <c r="O683" s="25"/>
    </row>
    <row r="684" spans="1:15">
      <c r="A684" s="30"/>
      <c r="B684" s="37"/>
      <c r="C684" s="31" t="s">
        <v>107</v>
      </c>
      <c r="D684" s="35"/>
      <c r="E684" s="38"/>
      <c r="F684" s="38">
        <v>10</v>
      </c>
      <c r="G684" s="38">
        <v>8</v>
      </c>
      <c r="H684" s="106">
        <f t="shared" si="98"/>
        <v>0</v>
      </c>
      <c r="I684" s="25"/>
      <c r="J684" s="25"/>
      <c r="K684" s="25"/>
      <c r="L684" s="25"/>
      <c r="M684" s="25"/>
      <c r="N684" s="25"/>
      <c r="O684" s="25"/>
    </row>
    <row r="685" spans="1:15">
      <c r="A685" s="30"/>
      <c r="B685" s="37"/>
      <c r="C685" s="31" t="s">
        <v>59</v>
      </c>
      <c r="D685" s="35"/>
      <c r="E685" s="38"/>
      <c r="F685" s="38">
        <v>4.8</v>
      </c>
      <c r="G685" s="38">
        <v>4</v>
      </c>
      <c r="H685" s="106">
        <f t="shared" si="98"/>
        <v>0</v>
      </c>
      <c r="I685" s="25"/>
      <c r="J685" s="25"/>
      <c r="K685" s="25"/>
      <c r="L685" s="25"/>
      <c r="M685" s="25"/>
      <c r="N685" s="25"/>
      <c r="O685" s="25"/>
    </row>
    <row r="686" spans="1:15">
      <c r="A686" s="30"/>
      <c r="B686" s="37"/>
      <c r="C686" s="31" t="s">
        <v>108</v>
      </c>
      <c r="D686" s="35"/>
      <c r="E686" s="38"/>
      <c r="F686" s="38">
        <v>13.4</v>
      </c>
      <c r="G686" s="38">
        <v>12</v>
      </c>
      <c r="H686" s="106">
        <f t="shared" si="98"/>
        <v>0</v>
      </c>
      <c r="I686" s="37"/>
      <c r="J686" s="37"/>
      <c r="K686" s="37"/>
      <c r="L686" s="37"/>
      <c r="M686" s="37"/>
      <c r="N686" s="37"/>
      <c r="O686" s="37"/>
    </row>
    <row r="687" spans="1:15">
      <c r="A687" s="30"/>
      <c r="B687" s="37"/>
      <c r="C687" s="31" t="s">
        <v>24</v>
      </c>
      <c r="D687" s="35"/>
      <c r="E687" s="38"/>
      <c r="F687" s="38">
        <v>4</v>
      </c>
      <c r="G687" s="38">
        <v>4</v>
      </c>
      <c r="H687" s="106">
        <f t="shared" si="98"/>
        <v>0</v>
      </c>
      <c r="I687" s="37"/>
      <c r="J687" s="37"/>
      <c r="K687" s="37"/>
      <c r="L687" s="37"/>
      <c r="M687" s="37"/>
      <c r="N687" s="37"/>
      <c r="O687" s="37"/>
    </row>
    <row r="688" spans="1:15">
      <c r="A688" s="30"/>
      <c r="B688" s="37"/>
      <c r="C688" s="31" t="s">
        <v>109</v>
      </c>
      <c r="D688" s="44"/>
      <c r="E688" s="45"/>
      <c r="F688" s="38">
        <v>21.26</v>
      </c>
      <c r="G688" s="38">
        <v>16.1</v>
      </c>
      <c r="H688" s="106">
        <f t="shared" si="98"/>
        <v>0</v>
      </c>
      <c r="I688" s="37"/>
      <c r="J688" s="37"/>
      <c r="K688" s="37"/>
      <c r="L688" s="37"/>
      <c r="M688" s="37"/>
      <c r="N688" s="37"/>
      <c r="O688" s="37"/>
    </row>
    <row r="689" spans="1:15">
      <c r="A689" s="30"/>
      <c r="B689" s="37"/>
      <c r="C689" s="31" t="s">
        <v>25</v>
      </c>
      <c r="D689" s="35"/>
      <c r="E689" s="38"/>
      <c r="F689" s="38">
        <v>130</v>
      </c>
      <c r="G689" s="38">
        <v>130</v>
      </c>
      <c r="H689" s="106">
        <f t="shared" si="98"/>
        <v>0</v>
      </c>
      <c r="I689" s="37"/>
      <c r="J689" s="37"/>
      <c r="K689" s="37"/>
      <c r="L689" s="37"/>
      <c r="M689" s="37"/>
      <c r="N689" s="37"/>
      <c r="O689" s="37"/>
    </row>
    <row r="690" spans="1:15">
      <c r="A690" s="30"/>
      <c r="B690" s="37"/>
      <c r="C690" s="31" t="s">
        <v>110</v>
      </c>
      <c r="D690" s="35"/>
      <c r="E690" s="38"/>
      <c r="F690" s="38">
        <v>4</v>
      </c>
      <c r="G690" s="38">
        <v>4</v>
      </c>
      <c r="H690" s="106">
        <f t="shared" si="98"/>
        <v>0</v>
      </c>
      <c r="I690" s="37"/>
      <c r="J690" s="37"/>
      <c r="K690" s="37"/>
      <c r="L690" s="37"/>
      <c r="M690" s="37"/>
      <c r="N690" s="37"/>
      <c r="O690" s="37"/>
    </row>
    <row r="691" spans="1:15">
      <c r="A691" s="30" t="s">
        <v>379</v>
      </c>
      <c r="B691" s="107"/>
      <c r="C691" s="24" t="s">
        <v>380</v>
      </c>
      <c r="D691" s="43">
        <v>75</v>
      </c>
      <c r="E691" s="25">
        <f>E681</f>
        <v>0</v>
      </c>
      <c r="F691" s="25"/>
      <c r="G691" s="25"/>
      <c r="H691" s="106">
        <f t="shared" si="98"/>
        <v>0</v>
      </c>
      <c r="I691" s="25"/>
      <c r="J691" s="25">
        <v>100</v>
      </c>
      <c r="K691" s="25">
        <v>8.37</v>
      </c>
      <c r="L691" s="25">
        <v>13.3</v>
      </c>
      <c r="M691" s="25">
        <v>0.95</v>
      </c>
      <c r="N691" s="25">
        <v>157.5</v>
      </c>
      <c r="O691" s="25"/>
    </row>
    <row r="692" spans="1:15">
      <c r="A692" s="30" t="s">
        <v>113</v>
      </c>
      <c r="B692" s="107"/>
      <c r="C692" s="31" t="s">
        <v>114</v>
      </c>
      <c r="D692" s="35"/>
      <c r="E692" s="38"/>
      <c r="F692" s="38">
        <v>197</v>
      </c>
      <c r="G692" s="38">
        <v>74</v>
      </c>
      <c r="H692" s="106">
        <f t="shared" si="98"/>
        <v>0</v>
      </c>
      <c r="I692" s="38"/>
      <c r="J692" s="38"/>
      <c r="K692" s="38"/>
      <c r="L692" s="38"/>
      <c r="M692" s="38"/>
      <c r="N692" s="38"/>
      <c r="O692" s="8"/>
    </row>
    <row r="693" spans="1:15">
      <c r="A693" s="30" t="s">
        <v>115</v>
      </c>
      <c r="B693" s="107"/>
      <c r="C693" s="31" t="s">
        <v>116</v>
      </c>
      <c r="D693" s="35"/>
      <c r="E693" s="38"/>
      <c r="F693" s="38">
        <v>52</v>
      </c>
      <c r="G693" s="38">
        <v>3</v>
      </c>
      <c r="H693" s="106">
        <f t="shared" si="98"/>
        <v>0</v>
      </c>
      <c r="I693" s="38"/>
      <c r="J693" s="38"/>
      <c r="K693" s="38"/>
      <c r="L693" s="38"/>
      <c r="M693" s="38"/>
      <c r="N693" s="38"/>
      <c r="O693" s="8"/>
    </row>
    <row r="694" spans="1:15">
      <c r="A694" s="30"/>
      <c r="B694" s="107"/>
      <c r="C694" s="31" t="s">
        <v>117</v>
      </c>
      <c r="D694" s="35"/>
      <c r="E694" s="38"/>
      <c r="F694" s="38">
        <v>13.6</v>
      </c>
      <c r="G694" s="38">
        <v>18</v>
      </c>
      <c r="H694" s="106">
        <f t="shared" si="98"/>
        <v>0</v>
      </c>
      <c r="I694" s="38"/>
      <c r="J694" s="38"/>
      <c r="K694" s="38"/>
      <c r="L694" s="38"/>
      <c r="M694" s="38"/>
      <c r="N694" s="38"/>
      <c r="O694" s="8"/>
    </row>
    <row r="695" spans="1:15">
      <c r="A695" s="30"/>
      <c r="B695" s="107"/>
      <c r="C695" s="31" t="s">
        <v>24</v>
      </c>
      <c r="D695" s="35"/>
      <c r="E695" s="38"/>
      <c r="F695" s="38">
        <v>6.8</v>
      </c>
      <c r="G695" s="38">
        <v>6.8</v>
      </c>
      <c r="H695" s="106">
        <f t="shared" si="98"/>
        <v>0</v>
      </c>
      <c r="I695" s="38"/>
      <c r="J695" s="38"/>
      <c r="K695" s="38"/>
      <c r="L695" s="38"/>
      <c r="M695" s="38"/>
      <c r="N695" s="38"/>
      <c r="O695" s="8"/>
    </row>
    <row r="696" spans="1:15">
      <c r="A696" s="30"/>
      <c r="B696" s="107"/>
      <c r="C696" s="108" t="s">
        <v>118</v>
      </c>
      <c r="D696" s="35"/>
      <c r="E696" s="38"/>
      <c r="F696" s="38">
        <v>20.5</v>
      </c>
      <c r="G696" s="38">
        <v>20.5</v>
      </c>
      <c r="H696" s="106">
        <f t="shared" si="98"/>
        <v>0</v>
      </c>
      <c r="I696" s="38"/>
      <c r="J696" s="38"/>
      <c r="K696" s="38"/>
      <c r="L696" s="38"/>
      <c r="M696" s="38"/>
      <c r="N696" s="38"/>
      <c r="O696" s="8"/>
    </row>
    <row r="697" spans="1:15">
      <c r="A697" s="30"/>
      <c r="B697" s="107"/>
      <c r="C697" s="31" t="s">
        <v>119</v>
      </c>
      <c r="D697" s="35"/>
      <c r="E697" s="38"/>
      <c r="F697" s="38">
        <v>2.6</v>
      </c>
      <c r="G697" s="38">
        <v>2.6</v>
      </c>
      <c r="H697" s="106">
        <f t="shared" si="98"/>
        <v>0</v>
      </c>
      <c r="I697" s="38"/>
      <c r="J697" s="38"/>
      <c r="K697" s="38"/>
      <c r="L697" s="38"/>
      <c r="M697" s="38"/>
      <c r="N697" s="38"/>
      <c r="O697" s="8"/>
    </row>
    <row r="698" spans="1:15">
      <c r="A698" s="30"/>
      <c r="B698" s="107"/>
      <c r="C698" s="31" t="s">
        <v>24</v>
      </c>
      <c r="D698" s="35"/>
      <c r="E698" s="38"/>
      <c r="F698" s="38">
        <v>2.6</v>
      </c>
      <c r="G698" s="38">
        <v>2.6</v>
      </c>
      <c r="H698" s="106">
        <f t="shared" si="98"/>
        <v>0</v>
      </c>
      <c r="I698" s="38"/>
      <c r="J698" s="38"/>
      <c r="K698" s="38"/>
      <c r="L698" s="38"/>
      <c r="M698" s="38"/>
      <c r="N698" s="38"/>
      <c r="O698" s="8"/>
    </row>
    <row r="699" spans="1:15">
      <c r="A699" s="30" t="s">
        <v>120</v>
      </c>
      <c r="B699" s="30"/>
      <c r="C699" s="164" t="s">
        <v>313</v>
      </c>
      <c r="D699" s="43">
        <v>150</v>
      </c>
      <c r="E699" s="25">
        <f>E691</f>
        <v>0</v>
      </c>
      <c r="F699" s="25"/>
      <c r="G699" s="25"/>
      <c r="H699" s="106">
        <f t="shared" si="98"/>
        <v>0</v>
      </c>
      <c r="I699" s="25"/>
      <c r="J699" s="25">
        <v>180</v>
      </c>
      <c r="K699" s="25">
        <v>5.1</v>
      </c>
      <c r="L699" s="25">
        <v>3.75</v>
      </c>
      <c r="M699" s="25">
        <v>24</v>
      </c>
      <c r="N699" s="25">
        <v>150</v>
      </c>
      <c r="O699" s="25">
        <v>0</v>
      </c>
    </row>
    <row r="700" spans="1:15">
      <c r="A700" s="30"/>
      <c r="B700" s="30"/>
      <c r="C700" s="216" t="s">
        <v>122</v>
      </c>
      <c r="D700" s="35"/>
      <c r="E700" s="25"/>
      <c r="F700" s="35">
        <v>60.75</v>
      </c>
      <c r="G700" s="38">
        <v>60.75</v>
      </c>
      <c r="H700" s="106">
        <f t="shared" si="98"/>
        <v>0</v>
      </c>
      <c r="I700" s="25"/>
      <c r="J700" s="25"/>
      <c r="K700" s="25"/>
      <c r="L700" s="25"/>
      <c r="M700" s="25"/>
      <c r="N700" s="25"/>
      <c r="O700" s="25"/>
    </row>
    <row r="701" spans="1:15">
      <c r="A701" s="30"/>
      <c r="B701" s="30"/>
      <c r="C701" s="216" t="s">
        <v>24</v>
      </c>
      <c r="D701" s="35"/>
      <c r="E701" s="25"/>
      <c r="F701" s="35">
        <v>4.5</v>
      </c>
      <c r="G701" s="35">
        <v>4.5</v>
      </c>
      <c r="H701" s="106">
        <f t="shared" si="98"/>
        <v>0</v>
      </c>
      <c r="I701" s="25"/>
      <c r="J701" s="25"/>
      <c r="K701" s="25"/>
      <c r="L701" s="25"/>
      <c r="M701" s="25"/>
      <c r="N701" s="25"/>
      <c r="O701" s="25"/>
    </row>
    <row r="702" spans="1:15">
      <c r="A702" s="30" t="s">
        <v>123</v>
      </c>
      <c r="B702" s="30"/>
      <c r="C702" s="24" t="s">
        <v>381</v>
      </c>
      <c r="D702" s="43">
        <v>200</v>
      </c>
      <c r="E702" s="25">
        <f>E699</f>
        <v>0</v>
      </c>
      <c r="F702" s="38">
        <v>200</v>
      </c>
      <c r="G702" s="25"/>
      <c r="H702" s="106">
        <f t="shared" si="98"/>
        <v>0</v>
      </c>
      <c r="I702" s="25"/>
      <c r="J702" s="25">
        <v>200</v>
      </c>
      <c r="K702" s="25">
        <v>0.14</v>
      </c>
      <c r="L702" s="25">
        <v>0.06</v>
      </c>
      <c r="M702" s="25">
        <v>21.78</v>
      </c>
      <c r="N702" s="25">
        <v>69.44</v>
      </c>
      <c r="O702" s="25">
        <v>40</v>
      </c>
    </row>
    <row r="703" spans="1:15">
      <c r="A703" s="30" t="s">
        <v>42</v>
      </c>
      <c r="B703" s="30"/>
      <c r="C703" s="24" t="s">
        <v>84</v>
      </c>
      <c r="D703" s="43">
        <v>40</v>
      </c>
      <c r="E703" s="25"/>
      <c r="F703" s="43">
        <v>50</v>
      </c>
      <c r="G703" s="25">
        <v>50</v>
      </c>
      <c r="H703" s="39" t="e">
        <f t="shared" ref="H703:H704" si="99">F703*$E$5/1000</f>
        <v>#REF!</v>
      </c>
      <c r="I703" s="68"/>
      <c r="J703" s="68">
        <v>60</v>
      </c>
      <c r="K703" s="25">
        <v>2.8</v>
      </c>
      <c r="L703" s="25">
        <v>0.51</v>
      </c>
      <c r="M703" s="25">
        <v>0.75</v>
      </c>
      <c r="N703" s="25">
        <v>90</v>
      </c>
      <c r="O703" s="25">
        <v>0</v>
      </c>
    </row>
    <row r="704" spans="1:15">
      <c r="A704" s="30" t="s">
        <v>42</v>
      </c>
      <c r="B704" s="30"/>
      <c r="C704" s="24" t="s">
        <v>37</v>
      </c>
      <c r="D704" s="47">
        <v>20</v>
      </c>
      <c r="E704" s="25"/>
      <c r="F704" s="43">
        <v>50</v>
      </c>
      <c r="G704" s="25">
        <v>50</v>
      </c>
      <c r="H704" s="39" t="e">
        <f t="shared" si="99"/>
        <v>#REF!</v>
      </c>
      <c r="I704" s="76"/>
      <c r="J704" s="68">
        <v>30</v>
      </c>
      <c r="K704" s="69">
        <v>4.1</v>
      </c>
      <c r="L704" s="69">
        <v>0.7</v>
      </c>
      <c r="M704" s="69">
        <v>0.65</v>
      </c>
      <c r="N704" s="69">
        <v>97.5</v>
      </c>
      <c r="O704" s="69">
        <v>0</v>
      </c>
    </row>
    <row r="705" spans="1:15">
      <c r="A705" s="30"/>
      <c r="B705" s="109" t="s">
        <v>85</v>
      </c>
      <c r="C705" s="24"/>
      <c r="D705" s="47"/>
      <c r="E705" s="25"/>
      <c r="F705" s="43"/>
      <c r="G705" s="25"/>
      <c r="H705" s="39"/>
      <c r="I705" s="76"/>
      <c r="J705" s="76"/>
      <c r="K705" s="69"/>
      <c r="L705" s="69"/>
      <c r="M705" s="69"/>
      <c r="N705" s="69"/>
      <c r="O705" s="69"/>
    </row>
    <row r="706" spans="1:15">
      <c r="A706" s="30"/>
      <c r="B706" s="30"/>
      <c r="C706" s="24" t="s">
        <v>125</v>
      </c>
      <c r="D706" s="47">
        <v>200</v>
      </c>
      <c r="E706" s="25"/>
      <c r="F706" s="43"/>
      <c r="G706" s="25"/>
      <c r="H706" s="39"/>
      <c r="I706" s="76"/>
      <c r="J706" s="76">
        <v>200</v>
      </c>
      <c r="K706" s="25">
        <v>0.14</v>
      </c>
      <c r="L706" s="25">
        <v>0.06</v>
      </c>
      <c r="M706" s="25">
        <v>21.78</v>
      </c>
      <c r="N706" s="25">
        <v>69.44</v>
      </c>
      <c r="O706" s="25">
        <v>40</v>
      </c>
    </row>
    <row r="707" spans="1:15">
      <c r="A707" s="30"/>
      <c r="B707" s="30"/>
      <c r="C707" s="24" t="s">
        <v>382</v>
      </c>
      <c r="D707" s="47">
        <v>75</v>
      </c>
      <c r="E707" s="25"/>
      <c r="F707" s="43"/>
      <c r="G707" s="25"/>
      <c r="H707" s="39"/>
      <c r="I707" s="76"/>
      <c r="J707" s="76">
        <v>75</v>
      </c>
      <c r="K707" s="120">
        <v>4.26</v>
      </c>
      <c r="L707" s="121">
        <v>2.39</v>
      </c>
      <c r="M707" s="121">
        <v>29.48</v>
      </c>
      <c r="N707" s="121">
        <v>140</v>
      </c>
      <c r="O707" s="121">
        <v>0.16</v>
      </c>
    </row>
    <row r="708" spans="1:15">
      <c r="A708" s="30"/>
      <c r="B708" s="30"/>
      <c r="C708" s="41" t="s">
        <v>47</v>
      </c>
      <c r="D708" s="110"/>
      <c r="E708" s="25"/>
      <c r="F708" s="111"/>
      <c r="G708" s="25"/>
      <c r="H708" s="106">
        <f t="shared" ref="H708" si="100">F708*$D$4/1000</f>
        <v>0</v>
      </c>
      <c r="I708" s="71"/>
      <c r="J708" s="71"/>
      <c r="K708" s="71">
        <f>K678+K681+K691+K699+K702+K703+K704</f>
        <v>22.99</v>
      </c>
      <c r="L708" s="71">
        <f t="shared" ref="L708:O708" si="101">L678+L681+L691+L699+L702+L703+L704</f>
        <v>22.04</v>
      </c>
      <c r="M708" s="71">
        <f t="shared" si="101"/>
        <v>59.89</v>
      </c>
      <c r="N708" s="71">
        <f t="shared" si="101"/>
        <v>656.84</v>
      </c>
      <c r="O708" s="71">
        <f t="shared" si="101"/>
        <v>52.33</v>
      </c>
    </row>
    <row r="709" spans="1:15">
      <c r="A709" s="30"/>
      <c r="B709" s="30"/>
      <c r="C709" s="112"/>
      <c r="D709" s="110"/>
      <c r="E709" s="25"/>
      <c r="F709" s="111"/>
      <c r="G709" s="25"/>
      <c r="H709" s="106"/>
      <c r="I709" s="71"/>
      <c r="J709" s="71"/>
      <c r="K709" s="71"/>
      <c r="L709" s="71"/>
      <c r="M709" s="71"/>
      <c r="N709" s="71"/>
      <c r="O709" s="71"/>
    </row>
    <row r="710" spans="1:15">
      <c r="A710" s="23"/>
      <c r="B710" s="8"/>
      <c r="C710" s="48" t="s">
        <v>316</v>
      </c>
      <c r="D710" s="86"/>
      <c r="E710" s="8"/>
      <c r="F710" s="8"/>
      <c r="G710" s="8"/>
      <c r="H710" s="113"/>
      <c r="I710" s="64"/>
      <c r="J710" s="64"/>
      <c r="K710" s="64">
        <f>K676+K708</f>
        <v>39.019</v>
      </c>
      <c r="L710" s="64">
        <f>L676+L708</f>
        <v>40.435</v>
      </c>
      <c r="M710" s="64">
        <f>M676+M708</f>
        <v>133.14</v>
      </c>
      <c r="N710" s="64">
        <f>N676+N708</f>
        <v>1188.84</v>
      </c>
      <c r="O710" s="64">
        <f>O676+O708</f>
        <v>75.68</v>
      </c>
    </row>
    <row r="711" spans="4:4">
      <c r="D711" s="6" t="s">
        <v>128</v>
      </c>
    </row>
    <row r="712" ht="30" spans="1:15">
      <c r="A712" s="13" t="s">
        <v>2</v>
      </c>
      <c r="B712" s="14" t="s">
        <v>3</v>
      </c>
      <c r="C712" s="15" t="s">
        <v>4</v>
      </c>
      <c r="D712" s="16" t="s">
        <v>17</v>
      </c>
      <c r="E712" s="15" t="s">
        <v>6</v>
      </c>
      <c r="F712" s="15" t="s">
        <v>7</v>
      </c>
      <c r="G712" s="15" t="s">
        <v>8</v>
      </c>
      <c r="H712" s="15" t="s">
        <v>9</v>
      </c>
      <c r="I712" s="15"/>
      <c r="J712" s="15"/>
      <c r="K712" s="15" t="s">
        <v>11</v>
      </c>
      <c r="L712" s="15" t="s">
        <v>12</v>
      </c>
      <c r="M712" s="15" t="s">
        <v>13</v>
      </c>
      <c r="N712" s="59" t="s">
        <v>14</v>
      </c>
      <c r="O712" s="122" t="s">
        <v>15</v>
      </c>
    </row>
    <row r="713" spans="1:15">
      <c r="A713" s="8"/>
      <c r="B713" s="114" t="s">
        <v>16</v>
      </c>
      <c r="C713" s="115"/>
      <c r="D713" s="116"/>
      <c r="E713" s="15"/>
      <c r="F713" s="15"/>
      <c r="G713" s="15"/>
      <c r="H713" s="15"/>
      <c r="I713" s="15"/>
      <c r="J713" s="15"/>
      <c r="K713" s="15"/>
      <c r="L713" s="15"/>
      <c r="M713" s="15"/>
      <c r="N713" s="59"/>
      <c r="O713" s="122"/>
    </row>
    <row r="714" spans="1:15">
      <c r="A714" s="37" t="s">
        <v>129</v>
      </c>
      <c r="B714" s="37"/>
      <c r="C714" s="24" t="s">
        <v>383</v>
      </c>
      <c r="D714" s="117" t="s">
        <v>384</v>
      </c>
      <c r="E714" s="25" t="e">
        <f>#REF!</f>
        <v>#REF!</v>
      </c>
      <c r="F714" s="43"/>
      <c r="G714" s="25"/>
      <c r="H714" s="71"/>
      <c r="I714" s="71"/>
      <c r="J714" s="71">
        <v>150</v>
      </c>
      <c r="K714" s="25">
        <v>18.48</v>
      </c>
      <c r="L714" s="25">
        <v>12.48</v>
      </c>
      <c r="M714" s="25">
        <v>15.96</v>
      </c>
      <c r="N714" s="25">
        <v>260</v>
      </c>
      <c r="O714" s="121">
        <v>2.1</v>
      </c>
    </row>
    <row r="715" spans="1:15">
      <c r="A715" s="37" t="s">
        <v>132</v>
      </c>
      <c r="B715" s="37"/>
      <c r="C715" s="118" t="s">
        <v>133</v>
      </c>
      <c r="D715" s="117"/>
      <c r="E715" s="38"/>
      <c r="F715" s="38">
        <v>106.5</v>
      </c>
      <c r="G715" s="38">
        <v>105</v>
      </c>
      <c r="H715" s="68" t="e">
        <f t="shared" ref="H715:H720" si="102">$E$5*F715/1000</f>
        <v>#REF!</v>
      </c>
      <c r="I715" s="68"/>
      <c r="J715" s="68"/>
      <c r="K715" s="25"/>
      <c r="L715" s="25"/>
      <c r="M715" s="25"/>
      <c r="N715" s="25"/>
      <c r="O715" s="28"/>
    </row>
    <row r="716" spans="1:15">
      <c r="A716" s="37"/>
      <c r="B716" s="37"/>
      <c r="C716" s="31" t="s">
        <v>24</v>
      </c>
      <c r="D716" s="117"/>
      <c r="E716" s="38"/>
      <c r="F716" s="38">
        <v>3</v>
      </c>
      <c r="G716" s="38">
        <v>3</v>
      </c>
      <c r="H716" s="68" t="e">
        <f t="shared" si="102"/>
        <v>#REF!</v>
      </c>
      <c r="I716" s="68" t="e">
        <f>D714*E714/1000</f>
        <v>#VALUE!</v>
      </c>
      <c r="J716" s="68"/>
      <c r="K716" s="25"/>
      <c r="L716" s="25"/>
      <c r="M716" s="25"/>
      <c r="N716" s="25"/>
      <c r="O716" s="28"/>
    </row>
    <row r="717" spans="1:15">
      <c r="A717" s="37"/>
      <c r="B717" s="37"/>
      <c r="C717" s="118" t="s">
        <v>134</v>
      </c>
      <c r="D717" s="117"/>
      <c r="E717" s="38"/>
      <c r="F717" s="38">
        <v>10.5</v>
      </c>
      <c r="G717" s="38">
        <v>10.5</v>
      </c>
      <c r="H717" s="68" t="e">
        <f t="shared" si="102"/>
        <v>#REF!</v>
      </c>
      <c r="I717" s="68" t="s">
        <v>74</v>
      </c>
      <c r="J717" s="68"/>
      <c r="K717" s="25"/>
      <c r="L717" s="25"/>
      <c r="M717" s="25"/>
      <c r="N717" s="25"/>
      <c r="O717" s="28"/>
    </row>
    <row r="718" spans="1:15">
      <c r="A718" s="37"/>
      <c r="B718" s="37"/>
      <c r="C718" s="118" t="s">
        <v>33</v>
      </c>
      <c r="D718" s="117"/>
      <c r="E718" s="38"/>
      <c r="F718" s="38">
        <v>7.2</v>
      </c>
      <c r="G718" s="38">
        <v>7.2</v>
      </c>
      <c r="H718" s="68" t="e">
        <f t="shared" si="102"/>
        <v>#REF!</v>
      </c>
      <c r="I718" s="68"/>
      <c r="J718" s="68"/>
      <c r="K718" s="25"/>
      <c r="L718" s="25"/>
      <c r="M718" s="25"/>
      <c r="N718" s="25"/>
      <c r="O718" s="28"/>
    </row>
    <row r="719" spans="1:15">
      <c r="A719" s="37"/>
      <c r="B719" s="37"/>
      <c r="C719" s="118" t="s">
        <v>135</v>
      </c>
      <c r="D719" s="117"/>
      <c r="E719" s="38"/>
      <c r="F719" s="38">
        <v>15</v>
      </c>
      <c r="G719" s="38">
        <v>15</v>
      </c>
      <c r="H719" s="68" t="e">
        <f t="shared" si="102"/>
        <v>#REF!</v>
      </c>
      <c r="I719" s="68"/>
      <c r="J719" s="68"/>
      <c r="K719" s="25"/>
      <c r="L719" s="25"/>
      <c r="M719" s="25"/>
      <c r="N719" s="25"/>
      <c r="O719" s="28"/>
    </row>
    <row r="720" spans="1:15">
      <c r="A720" s="37"/>
      <c r="B720" s="37"/>
      <c r="C720" s="118" t="s">
        <v>136</v>
      </c>
      <c r="D720" s="117"/>
      <c r="E720" s="38"/>
      <c r="F720" s="38">
        <v>30</v>
      </c>
      <c r="G720" s="38">
        <v>30</v>
      </c>
      <c r="H720" s="68" t="e">
        <f t="shared" si="102"/>
        <v>#REF!</v>
      </c>
      <c r="I720" s="68"/>
      <c r="J720" s="68"/>
      <c r="K720" s="25"/>
      <c r="L720" s="65"/>
      <c r="M720" s="123"/>
      <c r="N720" s="123"/>
      <c r="O720" s="124"/>
    </row>
    <row r="721" spans="1:15">
      <c r="A721" s="37"/>
      <c r="B721" s="37"/>
      <c r="C721" s="118" t="s">
        <v>137</v>
      </c>
      <c r="D721" s="117"/>
      <c r="E721" s="38"/>
      <c r="F721" s="38">
        <v>30</v>
      </c>
      <c r="G721" s="38">
        <v>30</v>
      </c>
      <c r="H721" s="68" t="e">
        <f>F721*$E$5/1000</f>
        <v>#REF!</v>
      </c>
      <c r="I721" s="68"/>
      <c r="J721" s="68"/>
      <c r="K721" s="125"/>
      <c r="L721" s="126"/>
      <c r="M721" s="127"/>
      <c r="N721" s="127"/>
      <c r="O721" s="128"/>
    </row>
    <row r="722" spans="1:15">
      <c r="A722" s="37" t="s">
        <v>138</v>
      </c>
      <c r="B722" s="37"/>
      <c r="C722" s="119" t="s">
        <v>139</v>
      </c>
      <c r="D722" s="117">
        <v>22.5</v>
      </c>
      <c r="E722" s="38"/>
      <c r="F722" s="38"/>
      <c r="G722" s="38"/>
      <c r="H722" s="68"/>
      <c r="I722" s="68"/>
      <c r="J722" s="68"/>
      <c r="K722" s="25"/>
      <c r="L722" s="25"/>
      <c r="M722" s="25"/>
      <c r="N722" s="25"/>
      <c r="O722" s="28"/>
    </row>
    <row r="723" spans="1:15">
      <c r="A723" s="37"/>
      <c r="B723" s="37"/>
      <c r="C723" s="31" t="s">
        <v>31</v>
      </c>
      <c r="D723" s="117"/>
      <c r="E723" s="38"/>
      <c r="F723" s="38">
        <v>15</v>
      </c>
      <c r="G723" s="38">
        <v>15</v>
      </c>
      <c r="H723" s="68"/>
      <c r="I723" s="68"/>
      <c r="J723" s="68"/>
      <c r="K723" s="25"/>
      <c r="L723" s="25"/>
      <c r="M723" s="25"/>
      <c r="N723" s="25"/>
      <c r="O723" s="28"/>
    </row>
    <row r="724" spans="1:15">
      <c r="A724" s="37"/>
      <c r="B724" s="37"/>
      <c r="C724" s="31" t="s">
        <v>24</v>
      </c>
      <c r="D724" s="117"/>
      <c r="E724" s="38"/>
      <c r="F724" s="38">
        <v>1.35</v>
      </c>
      <c r="G724" s="38">
        <v>1.35</v>
      </c>
      <c r="H724" s="68"/>
      <c r="I724" s="68"/>
      <c r="J724" s="68"/>
      <c r="K724" s="25"/>
      <c r="L724" s="25"/>
      <c r="M724" s="25"/>
      <c r="N724" s="25"/>
      <c r="O724" s="28"/>
    </row>
    <row r="725" spans="1:15">
      <c r="A725" s="37"/>
      <c r="B725" s="37"/>
      <c r="C725" s="118" t="s">
        <v>140</v>
      </c>
      <c r="D725" s="117"/>
      <c r="E725" s="38"/>
      <c r="F725" s="38">
        <v>1.35</v>
      </c>
      <c r="G725" s="38">
        <v>1.35</v>
      </c>
      <c r="H725" s="68"/>
      <c r="I725" s="68"/>
      <c r="J725" s="68"/>
      <c r="K725" s="25"/>
      <c r="L725" s="25"/>
      <c r="M725" s="25"/>
      <c r="N725" s="25"/>
      <c r="O725" s="28"/>
    </row>
    <row r="726" spans="1:15">
      <c r="A726" s="37"/>
      <c r="B726" s="37"/>
      <c r="C726" s="118" t="s">
        <v>25</v>
      </c>
      <c r="D726" s="117"/>
      <c r="E726" s="38"/>
      <c r="F726" s="38">
        <v>15</v>
      </c>
      <c r="G726" s="38">
        <v>15</v>
      </c>
      <c r="H726" s="68"/>
      <c r="I726" s="68"/>
      <c r="J726" s="68"/>
      <c r="K726" s="25"/>
      <c r="L726" s="25"/>
      <c r="M726" s="25"/>
      <c r="N726" s="25"/>
      <c r="O726" s="28"/>
    </row>
    <row r="727" spans="1:15">
      <c r="A727" s="37"/>
      <c r="B727" s="37"/>
      <c r="C727" s="118" t="s">
        <v>141</v>
      </c>
      <c r="D727" s="117"/>
      <c r="E727" s="38"/>
      <c r="F727" s="38">
        <v>0.075</v>
      </c>
      <c r="G727" s="38">
        <v>0.075</v>
      </c>
      <c r="H727" s="68"/>
      <c r="I727" s="68"/>
      <c r="J727" s="68"/>
      <c r="K727" s="25"/>
      <c r="L727" s="25"/>
      <c r="M727" s="25"/>
      <c r="N727" s="25"/>
      <c r="O727" s="28"/>
    </row>
    <row r="728" spans="1:15">
      <c r="A728" s="37"/>
      <c r="B728" s="37"/>
      <c r="C728" s="118" t="s">
        <v>23</v>
      </c>
      <c r="D728" s="117"/>
      <c r="E728" s="38"/>
      <c r="F728" s="38">
        <v>2.4</v>
      </c>
      <c r="G728" s="38">
        <v>2.4</v>
      </c>
      <c r="H728" s="68"/>
      <c r="I728" s="68"/>
      <c r="J728" s="68"/>
      <c r="K728" s="25"/>
      <c r="L728" s="25"/>
      <c r="M728" s="25"/>
      <c r="N728" s="25"/>
      <c r="O728" s="28"/>
    </row>
    <row r="729" spans="1:15">
      <c r="A729" s="37" t="s">
        <v>26</v>
      </c>
      <c r="B729" s="37"/>
      <c r="C729" s="24" t="s">
        <v>411</v>
      </c>
      <c r="D729" s="25">
        <v>200</v>
      </c>
      <c r="E729" s="25"/>
      <c r="F729" s="25">
        <v>204</v>
      </c>
      <c r="G729" s="25">
        <v>200</v>
      </c>
      <c r="H729" s="68" t="e">
        <f t="shared" ref="H729:H730" si="103">$E$5*F729/1000</f>
        <v>#REF!</v>
      </c>
      <c r="I729" s="68"/>
      <c r="J729" s="68">
        <v>200</v>
      </c>
      <c r="K729" s="25">
        <v>8.2</v>
      </c>
      <c r="L729" s="25">
        <v>3</v>
      </c>
      <c r="M729" s="25">
        <v>11.8</v>
      </c>
      <c r="N729" s="25">
        <v>114</v>
      </c>
      <c r="O729" s="25">
        <v>1.2</v>
      </c>
    </row>
    <row r="730" spans="1:15">
      <c r="A730" s="37" t="s">
        <v>143</v>
      </c>
      <c r="B730" s="37"/>
      <c r="C730" s="31"/>
      <c r="D730" s="35"/>
      <c r="E730" s="38"/>
      <c r="F730" s="38"/>
      <c r="G730" s="38"/>
      <c r="H730" s="68" t="e">
        <f t="shared" si="103"/>
        <v>#REF!</v>
      </c>
      <c r="I730" s="68"/>
      <c r="J730" s="68"/>
      <c r="K730" s="25"/>
      <c r="L730" s="25"/>
      <c r="M730" s="25"/>
      <c r="N730" s="25"/>
      <c r="O730" s="28"/>
    </row>
    <row r="731" spans="1:15">
      <c r="A731" s="37"/>
      <c r="B731" s="37"/>
      <c r="C731" s="31"/>
      <c r="D731" s="35"/>
      <c r="E731" s="38"/>
      <c r="F731" s="35"/>
      <c r="G731" s="38"/>
      <c r="H731" s="68">
        <f>F731*$E$11/1000</f>
        <v>0</v>
      </c>
      <c r="I731" s="68"/>
      <c r="J731" s="68"/>
      <c r="K731" s="25"/>
      <c r="L731" s="25"/>
      <c r="M731" s="25"/>
      <c r="N731" s="25"/>
      <c r="O731" s="28"/>
    </row>
    <row r="732" spans="1:15">
      <c r="A732" s="37"/>
      <c r="B732" s="37"/>
      <c r="C732" s="31"/>
      <c r="D732" s="35"/>
      <c r="E732" s="38"/>
      <c r="F732" s="35"/>
      <c r="G732" s="38"/>
      <c r="H732" s="68">
        <f>F732*$E$11/1000</f>
        <v>0</v>
      </c>
      <c r="I732" s="68"/>
      <c r="J732" s="68"/>
      <c r="K732" s="25"/>
      <c r="L732" s="25"/>
      <c r="M732" s="25"/>
      <c r="N732" s="25"/>
      <c r="O732" s="28"/>
    </row>
    <row r="733" spans="1:15">
      <c r="A733" s="30" t="s">
        <v>34</v>
      </c>
      <c r="B733" s="30"/>
      <c r="C733" s="40" t="s">
        <v>35</v>
      </c>
      <c r="D733" s="35">
        <v>40</v>
      </c>
      <c r="E733" s="38"/>
      <c r="F733" s="38"/>
      <c r="G733" s="38"/>
      <c r="H733" s="39"/>
      <c r="I733" s="68"/>
      <c r="J733" s="68"/>
      <c r="K733" s="25">
        <v>1.6</v>
      </c>
      <c r="L733" s="25">
        <v>17.12</v>
      </c>
      <c r="M733" s="25">
        <v>10.52</v>
      </c>
      <c r="N733" s="25">
        <v>202.52</v>
      </c>
      <c r="O733" s="25">
        <v>0</v>
      </c>
    </row>
    <row r="734" spans="1:15">
      <c r="A734" s="30" t="s">
        <v>36</v>
      </c>
      <c r="B734" s="30"/>
      <c r="C734" s="31" t="s">
        <v>24</v>
      </c>
      <c r="D734" s="35"/>
      <c r="E734" s="38"/>
      <c r="F734" s="35">
        <v>20</v>
      </c>
      <c r="G734" s="38">
        <v>20</v>
      </c>
      <c r="H734" s="39" t="e">
        <f>F734*#REF!/1000</f>
        <v>#REF!</v>
      </c>
      <c r="I734" s="68"/>
      <c r="J734" s="68"/>
      <c r="K734" s="69"/>
      <c r="L734" s="69"/>
      <c r="M734" s="69"/>
      <c r="N734" s="69"/>
      <c r="O734" s="69"/>
    </row>
    <row r="735" spans="1:15">
      <c r="A735" s="30" t="s">
        <v>30</v>
      </c>
      <c r="B735" s="30"/>
      <c r="C735" s="40" t="s">
        <v>37</v>
      </c>
      <c r="D735" s="35">
        <v>40</v>
      </c>
      <c r="E735" s="38"/>
      <c r="F735" s="35">
        <v>20</v>
      </c>
      <c r="G735" s="38">
        <v>20</v>
      </c>
      <c r="H735" s="39" t="e">
        <f>F735*#REF!/1000</f>
        <v>#REF!</v>
      </c>
      <c r="I735" s="68"/>
      <c r="J735" s="68">
        <v>40</v>
      </c>
      <c r="K735" s="69">
        <v>3.28</v>
      </c>
      <c r="L735" s="69">
        <v>0.57</v>
      </c>
      <c r="M735" s="69">
        <v>0.53</v>
      </c>
      <c r="N735" s="69">
        <v>0.79</v>
      </c>
      <c r="O735" s="69">
        <v>0</v>
      </c>
    </row>
    <row r="736" spans="1:15">
      <c r="A736" s="30"/>
      <c r="B736" s="37"/>
      <c r="C736" s="40" t="s">
        <v>84</v>
      </c>
      <c r="D736" s="35">
        <v>20</v>
      </c>
      <c r="E736" s="38"/>
      <c r="F736" s="35">
        <v>20</v>
      </c>
      <c r="G736" s="38"/>
      <c r="H736" s="39" t="e">
        <f>F736*$E$5/1000</f>
        <v>#REF!</v>
      </c>
      <c r="I736" s="68"/>
      <c r="J736" s="68">
        <v>20</v>
      </c>
      <c r="K736" s="69">
        <v>1.079</v>
      </c>
      <c r="L736" s="69">
        <v>0.195</v>
      </c>
      <c r="M736" s="69">
        <v>6.25</v>
      </c>
      <c r="N736" s="69">
        <v>36</v>
      </c>
      <c r="O736" s="69">
        <v>0</v>
      </c>
    </row>
    <row r="737" spans="1:15">
      <c r="A737" s="30" t="s">
        <v>43</v>
      </c>
      <c r="B737" s="37"/>
      <c r="C737" s="40" t="s">
        <v>319</v>
      </c>
      <c r="D737" s="35">
        <v>150</v>
      </c>
      <c r="E737" s="38"/>
      <c r="F737" s="35">
        <v>150</v>
      </c>
      <c r="G737" s="38">
        <v>100</v>
      </c>
      <c r="H737" s="39"/>
      <c r="I737" s="68"/>
      <c r="J737" s="68">
        <v>150</v>
      </c>
      <c r="K737" s="69">
        <v>1.5</v>
      </c>
      <c r="L737" s="69">
        <v>0.5</v>
      </c>
      <c r="M737" s="69">
        <v>21</v>
      </c>
      <c r="N737" s="69">
        <v>95</v>
      </c>
      <c r="O737" s="69">
        <v>10</v>
      </c>
    </row>
    <row r="738" spans="1:15">
      <c r="A738" s="37"/>
      <c r="B738" s="37"/>
      <c r="C738" s="41" t="s">
        <v>47</v>
      </c>
      <c r="D738" s="35"/>
      <c r="E738" s="38"/>
      <c r="F738" s="35"/>
      <c r="G738" s="38"/>
      <c r="H738" s="39" t="e">
        <f>F738*#REF!/1000</f>
        <v>#REF!</v>
      </c>
      <c r="I738" s="68"/>
      <c r="J738" s="68"/>
      <c r="K738" s="71">
        <f>SUM(K714:K737)</f>
        <v>34.139</v>
      </c>
      <c r="L738" s="71">
        <f t="shared" ref="L738:O738" si="104">SUM(L714:L737)</f>
        <v>33.865</v>
      </c>
      <c r="M738" s="71">
        <f t="shared" si="104"/>
        <v>66.06</v>
      </c>
      <c r="N738" s="71">
        <f t="shared" si="104"/>
        <v>708.31</v>
      </c>
      <c r="O738" s="71">
        <f t="shared" si="104"/>
        <v>13.3</v>
      </c>
    </row>
    <row r="739" spans="1:15">
      <c r="A739" s="37"/>
      <c r="B739" s="129" t="s">
        <v>48</v>
      </c>
      <c r="C739" s="41"/>
      <c r="D739" s="35"/>
      <c r="E739" s="38"/>
      <c r="F739" s="35"/>
      <c r="G739" s="38"/>
      <c r="H739" s="39"/>
      <c r="I739" s="68"/>
      <c r="J739" s="68"/>
      <c r="K739" s="71"/>
      <c r="L739" s="71"/>
      <c r="M739" s="71"/>
      <c r="N739" s="71"/>
      <c r="O739" s="71"/>
    </row>
    <row r="740" spans="1:15">
      <c r="A740" s="37" t="s">
        <v>148</v>
      </c>
      <c r="C740" s="24" t="s">
        <v>320</v>
      </c>
      <c r="D740" s="25">
        <v>60</v>
      </c>
      <c r="E740" s="25">
        <f>E733</f>
        <v>0</v>
      </c>
      <c r="F740" s="25"/>
      <c r="G740" s="25"/>
      <c r="H740" s="39" t="e">
        <f>F740*#REF!/1000</f>
        <v>#REF!</v>
      </c>
      <c r="I740" s="68"/>
      <c r="J740" s="68">
        <v>100</v>
      </c>
      <c r="K740" s="25">
        <v>0.66</v>
      </c>
      <c r="L740" s="25">
        <v>0.12</v>
      </c>
      <c r="M740" s="25">
        <v>2.35</v>
      </c>
      <c r="N740" s="25">
        <v>14.4</v>
      </c>
      <c r="O740" s="28">
        <v>2.9</v>
      </c>
    </row>
    <row r="741" spans="1:15">
      <c r="A741" s="37" t="s">
        <v>150</v>
      </c>
      <c r="B741" s="104"/>
      <c r="C741" s="31" t="s">
        <v>151</v>
      </c>
      <c r="D741" s="25"/>
      <c r="E741" s="25"/>
      <c r="F741" s="38">
        <v>70.8</v>
      </c>
      <c r="G741" s="38">
        <v>60</v>
      </c>
      <c r="H741" s="39">
        <f>F741*$E$24/1000</f>
        <v>0</v>
      </c>
      <c r="I741" s="68">
        <f>E740*D740/1000</f>
        <v>0</v>
      </c>
      <c r="J741" s="68"/>
      <c r="K741" s="25"/>
      <c r="L741" s="25"/>
      <c r="M741" s="25"/>
      <c r="N741" s="25"/>
      <c r="O741" s="28"/>
    </row>
    <row r="742" spans="1:15">
      <c r="A742" s="30" t="s">
        <v>152</v>
      </c>
      <c r="B742" s="37"/>
      <c r="C742" s="24" t="s">
        <v>386</v>
      </c>
      <c r="D742" s="25">
        <v>200</v>
      </c>
      <c r="E742" s="25">
        <f>E740</f>
        <v>0</v>
      </c>
      <c r="F742" s="43"/>
      <c r="G742" s="25"/>
      <c r="H742" s="68">
        <f>F742*$E$24/1000</f>
        <v>0</v>
      </c>
      <c r="I742" s="68"/>
      <c r="J742" s="68"/>
      <c r="K742" s="25">
        <v>1.6</v>
      </c>
      <c r="L742" s="25">
        <v>3.4</v>
      </c>
      <c r="M742" s="25">
        <v>8.6</v>
      </c>
      <c r="N742" s="25">
        <v>72</v>
      </c>
      <c r="O742" s="28">
        <v>14.8</v>
      </c>
    </row>
    <row r="743" spans="1:15">
      <c r="A743" s="30" t="s">
        <v>154</v>
      </c>
      <c r="B743" s="37"/>
      <c r="C743" s="130" t="s">
        <v>103</v>
      </c>
      <c r="D743" s="131"/>
      <c r="E743" s="38"/>
      <c r="F743" s="132">
        <v>40</v>
      </c>
      <c r="G743" s="131">
        <v>32</v>
      </c>
      <c r="H743" s="133">
        <f t="shared" ref="H743:H749" si="105">F743*$E$29/1000</f>
        <v>0</v>
      </c>
      <c r="I743" s="68"/>
      <c r="J743" s="68"/>
      <c r="K743" s="25"/>
      <c r="L743" s="25"/>
      <c r="M743" s="25"/>
      <c r="N743" s="25"/>
      <c r="O743" s="28"/>
    </row>
    <row r="744" spans="1:15">
      <c r="A744" s="30"/>
      <c r="B744" s="37"/>
      <c r="C744" s="31" t="s">
        <v>155</v>
      </c>
      <c r="D744" s="38"/>
      <c r="E744" s="38"/>
      <c r="F744" s="35">
        <v>28</v>
      </c>
      <c r="G744" s="38">
        <v>22</v>
      </c>
      <c r="H744" s="133">
        <f t="shared" si="105"/>
        <v>0</v>
      </c>
      <c r="I744" s="68"/>
      <c r="J744" s="68"/>
      <c r="K744" s="25"/>
      <c r="L744" s="25"/>
      <c r="M744" s="25"/>
      <c r="N744" s="25"/>
      <c r="O744" s="28"/>
    </row>
    <row r="745" spans="1:15">
      <c r="A745" s="30"/>
      <c r="B745" s="37"/>
      <c r="C745" s="31" t="s">
        <v>137</v>
      </c>
      <c r="D745" s="38"/>
      <c r="E745" s="38"/>
      <c r="F745" s="35">
        <v>10</v>
      </c>
      <c r="G745" s="38">
        <v>8</v>
      </c>
      <c r="H745" s="133">
        <f t="shared" si="105"/>
        <v>0</v>
      </c>
      <c r="I745" s="68"/>
      <c r="J745" s="68"/>
      <c r="K745" s="25"/>
      <c r="L745" s="25"/>
      <c r="M745" s="25"/>
      <c r="N745" s="25"/>
      <c r="O745" s="28"/>
    </row>
    <row r="746" spans="1:15">
      <c r="A746" s="30"/>
      <c r="B746" s="37"/>
      <c r="C746" s="31" t="s">
        <v>156</v>
      </c>
      <c r="D746" s="38"/>
      <c r="E746" s="38"/>
      <c r="F746" s="35">
        <v>4.8</v>
      </c>
      <c r="G746" s="38">
        <v>4</v>
      </c>
      <c r="H746" s="133">
        <f t="shared" si="105"/>
        <v>0</v>
      </c>
      <c r="I746" s="68">
        <f>D742*E742/1000</f>
        <v>0</v>
      </c>
      <c r="J746" s="68"/>
      <c r="K746" s="25"/>
      <c r="L746" s="25"/>
      <c r="M746" s="25"/>
      <c r="N746" s="25"/>
      <c r="O746" s="28"/>
    </row>
    <row r="747" spans="1:15">
      <c r="A747" s="30"/>
      <c r="B747" s="37"/>
      <c r="C747" s="31" t="s">
        <v>157</v>
      </c>
      <c r="D747" s="38"/>
      <c r="E747" s="38"/>
      <c r="F747" s="35">
        <v>4</v>
      </c>
      <c r="G747" s="38">
        <v>4</v>
      </c>
      <c r="H747" s="133">
        <f t="shared" si="105"/>
        <v>0</v>
      </c>
      <c r="I747" s="68" t="s">
        <v>32</v>
      </c>
      <c r="J747" s="68"/>
      <c r="K747" s="37"/>
      <c r="L747" s="37"/>
      <c r="M747" s="37"/>
      <c r="N747" s="37"/>
      <c r="O747" s="8"/>
    </row>
    <row r="748" spans="1:15">
      <c r="A748" s="30"/>
      <c r="B748" s="37"/>
      <c r="C748" s="31" t="s">
        <v>24</v>
      </c>
      <c r="D748" s="38"/>
      <c r="E748" s="38"/>
      <c r="F748" s="35">
        <v>2</v>
      </c>
      <c r="G748" s="38">
        <v>2</v>
      </c>
      <c r="H748" s="133">
        <f t="shared" si="105"/>
        <v>0</v>
      </c>
      <c r="I748" s="68"/>
      <c r="J748" s="68"/>
      <c r="K748" s="37"/>
      <c r="L748" s="37"/>
      <c r="M748" s="37"/>
      <c r="N748" s="37"/>
      <c r="O748" s="8"/>
    </row>
    <row r="749" spans="1:15">
      <c r="A749" s="30"/>
      <c r="B749" s="37"/>
      <c r="C749" s="31" t="s">
        <v>33</v>
      </c>
      <c r="D749" s="38"/>
      <c r="E749" s="38"/>
      <c r="F749" s="35">
        <v>0.8</v>
      </c>
      <c r="G749" s="38">
        <v>0.8</v>
      </c>
      <c r="H749" s="133">
        <f t="shared" si="105"/>
        <v>0</v>
      </c>
      <c r="I749" s="68"/>
      <c r="J749" s="68"/>
      <c r="K749" s="37"/>
      <c r="L749" s="37"/>
      <c r="M749" s="37"/>
      <c r="N749" s="37"/>
      <c r="O749" s="8"/>
    </row>
    <row r="750" spans="1:15">
      <c r="A750" s="30"/>
      <c r="B750" s="37"/>
      <c r="C750" s="31" t="s">
        <v>109</v>
      </c>
      <c r="D750" s="44"/>
      <c r="E750" s="45"/>
      <c r="F750" s="38">
        <v>21.26</v>
      </c>
      <c r="G750" s="38">
        <v>16.1</v>
      </c>
      <c r="H750" s="133"/>
      <c r="I750" s="68"/>
      <c r="J750" s="68"/>
      <c r="K750" s="37"/>
      <c r="L750" s="37"/>
      <c r="M750" s="37"/>
      <c r="N750" s="37"/>
      <c r="O750" s="8"/>
    </row>
    <row r="751" spans="1:15">
      <c r="A751" s="30"/>
      <c r="B751" s="37"/>
      <c r="C751" s="31" t="s">
        <v>158</v>
      </c>
      <c r="D751" s="38"/>
      <c r="E751" s="38"/>
      <c r="F751" s="35">
        <v>130</v>
      </c>
      <c r="G751" s="38">
        <v>130</v>
      </c>
      <c r="H751" s="133">
        <f t="shared" ref="H751:H752" si="106">F751*$E$29/1000</f>
        <v>0</v>
      </c>
      <c r="I751" s="68"/>
      <c r="J751" s="68"/>
      <c r="K751" s="37"/>
      <c r="L751" s="37"/>
      <c r="M751" s="37"/>
      <c r="N751" s="37"/>
      <c r="O751" s="8"/>
    </row>
    <row r="752" spans="1:15">
      <c r="A752" s="30"/>
      <c r="B752" s="37"/>
      <c r="C752" s="31" t="s">
        <v>110</v>
      </c>
      <c r="D752" s="38"/>
      <c r="E752" s="38"/>
      <c r="F752" s="35">
        <v>4</v>
      </c>
      <c r="G752" s="38">
        <v>4</v>
      </c>
      <c r="H752" s="133">
        <f t="shared" si="106"/>
        <v>0</v>
      </c>
      <c r="I752" s="68"/>
      <c r="J752" s="68"/>
      <c r="K752" s="37"/>
      <c r="L752" s="37"/>
      <c r="M752" s="37"/>
      <c r="N752" s="37"/>
      <c r="O752" s="8"/>
    </row>
    <row r="753" ht="28.5" spans="1:15">
      <c r="A753" s="134" t="s">
        <v>159</v>
      </c>
      <c r="B753" s="37"/>
      <c r="C753" s="24" t="s">
        <v>160</v>
      </c>
      <c r="D753" s="25">
        <v>250</v>
      </c>
      <c r="E753" s="25">
        <f>E741</f>
        <v>0</v>
      </c>
      <c r="F753" s="43"/>
      <c r="G753" s="25"/>
      <c r="H753" s="68"/>
      <c r="I753" s="68"/>
      <c r="J753" s="68"/>
      <c r="K753" s="25">
        <v>14</v>
      </c>
      <c r="L753" s="25">
        <v>10</v>
      </c>
      <c r="M753" s="25">
        <v>15</v>
      </c>
      <c r="N753" s="25">
        <v>227</v>
      </c>
      <c r="O753" s="28">
        <v>1.6</v>
      </c>
    </row>
    <row r="754" spans="1:15">
      <c r="A754" s="23" t="s">
        <v>161</v>
      </c>
      <c r="B754" s="8"/>
      <c r="C754" s="31" t="s">
        <v>162</v>
      </c>
      <c r="D754" s="44"/>
      <c r="E754" s="135"/>
      <c r="F754" s="36">
        <v>72</v>
      </c>
      <c r="G754" s="32">
        <v>68.6</v>
      </c>
      <c r="H754" s="67">
        <f t="shared" ref="H754:H755" si="107">F754*$E$40/1000</f>
        <v>0</v>
      </c>
      <c r="I754" s="67"/>
      <c r="J754" s="67"/>
      <c r="K754" s="33"/>
      <c r="L754" s="138"/>
      <c r="M754" s="138"/>
      <c r="N754" s="138"/>
      <c r="O754" s="138"/>
    </row>
    <row r="755" spans="1:15">
      <c r="A755" s="23" t="s">
        <v>138</v>
      </c>
      <c r="B755" s="8"/>
      <c r="C755" s="108" t="s">
        <v>139</v>
      </c>
      <c r="D755" s="38"/>
      <c r="E755" s="33"/>
      <c r="F755" s="36">
        <v>74.25</v>
      </c>
      <c r="G755" s="32">
        <v>74.25</v>
      </c>
      <c r="H755" s="67">
        <f t="shared" si="107"/>
        <v>0</v>
      </c>
      <c r="I755" s="67"/>
      <c r="J755" s="67"/>
      <c r="K755" s="33"/>
      <c r="L755" s="33"/>
      <c r="M755" s="33"/>
      <c r="N755" s="33"/>
      <c r="O755" s="33"/>
    </row>
    <row r="756" spans="1:15">
      <c r="A756" s="23"/>
      <c r="B756" s="8"/>
      <c r="C756" s="31" t="s">
        <v>110</v>
      </c>
      <c r="D756" s="38"/>
      <c r="E756" s="33"/>
      <c r="F756" s="36">
        <v>74</v>
      </c>
      <c r="G756" s="32">
        <v>74</v>
      </c>
      <c r="H756" s="67"/>
      <c r="I756" s="67"/>
      <c r="J756" s="67"/>
      <c r="K756" s="33"/>
      <c r="L756" s="33"/>
      <c r="M756" s="33"/>
      <c r="N756" s="33"/>
      <c r="O756" s="33"/>
    </row>
    <row r="757" spans="1:15">
      <c r="A757" s="23"/>
      <c r="B757" s="8"/>
      <c r="C757" s="31" t="s">
        <v>24</v>
      </c>
      <c r="D757" s="38"/>
      <c r="E757" s="33"/>
      <c r="F757" s="36">
        <v>3.7</v>
      </c>
      <c r="G757" s="32">
        <v>3.7</v>
      </c>
      <c r="H757" s="67"/>
      <c r="I757" s="67"/>
      <c r="J757" s="67"/>
      <c r="K757" s="33"/>
      <c r="L757" s="33"/>
      <c r="M757" s="33"/>
      <c r="N757" s="33"/>
      <c r="O757" s="33"/>
    </row>
    <row r="758" spans="1:15">
      <c r="A758" s="23"/>
      <c r="B758" s="8"/>
      <c r="C758" s="31" t="s">
        <v>134</v>
      </c>
      <c r="D758" s="38"/>
      <c r="E758" s="33"/>
      <c r="F758" s="36">
        <v>3.7</v>
      </c>
      <c r="G758" s="32">
        <v>3.7</v>
      </c>
      <c r="H758" s="67"/>
      <c r="I758" s="67"/>
      <c r="J758" s="67"/>
      <c r="K758" s="33"/>
      <c r="L758" s="33"/>
      <c r="M758" s="33"/>
      <c r="N758" s="33"/>
      <c r="O758" s="33"/>
    </row>
    <row r="759" spans="1:15">
      <c r="A759" s="23"/>
      <c r="B759" s="8"/>
      <c r="C759" s="24" t="s">
        <v>321</v>
      </c>
      <c r="D759" s="25">
        <v>200</v>
      </c>
      <c r="E759" s="28" t="e">
        <f>#REF!</f>
        <v>#REF!</v>
      </c>
      <c r="F759" s="27"/>
      <c r="G759" s="28"/>
      <c r="H759" s="34">
        <f>F759*$E$43/1000</f>
        <v>0</v>
      </c>
      <c r="I759" s="67"/>
      <c r="J759" s="67"/>
      <c r="K759" s="28">
        <v>0.2</v>
      </c>
      <c r="L759" s="28">
        <v>0.2</v>
      </c>
      <c r="M759" s="28">
        <v>17.8</v>
      </c>
      <c r="N759" s="28">
        <v>74</v>
      </c>
      <c r="O759" s="28">
        <v>22</v>
      </c>
    </row>
    <row r="760" spans="1:15">
      <c r="A760" s="23" t="s">
        <v>164</v>
      </c>
      <c r="B760" s="8"/>
      <c r="C760" s="31" t="s">
        <v>165</v>
      </c>
      <c r="D760" s="38"/>
      <c r="E760" s="32"/>
      <c r="F760" s="36">
        <v>45.4</v>
      </c>
      <c r="G760" s="32">
        <v>40</v>
      </c>
      <c r="H760" s="34">
        <f>F760*$Y$46/1000</f>
        <v>0</v>
      </c>
      <c r="I760" s="67"/>
      <c r="J760" s="67"/>
      <c r="K760" s="28"/>
      <c r="L760" s="28"/>
      <c r="M760" s="28"/>
      <c r="N760" s="28"/>
      <c r="O760" s="28"/>
    </row>
    <row r="761" spans="1:15">
      <c r="A761" s="23" t="s">
        <v>166</v>
      </c>
      <c r="B761" s="8"/>
      <c r="C761" s="31" t="s">
        <v>33</v>
      </c>
      <c r="D761" s="38"/>
      <c r="E761" s="32"/>
      <c r="F761" s="36">
        <v>10</v>
      </c>
      <c r="G761" s="32">
        <v>10</v>
      </c>
      <c r="H761" s="34">
        <f>F761*$Y$46/1000</f>
        <v>0</v>
      </c>
      <c r="I761" s="67" t="e">
        <f>D759*E759/1000</f>
        <v>#REF!</v>
      </c>
      <c r="J761" s="67"/>
      <c r="K761" s="28"/>
      <c r="L761" s="28"/>
      <c r="M761" s="28"/>
      <c r="N761" s="28"/>
      <c r="O761" s="28"/>
    </row>
    <row r="762" spans="1:15">
      <c r="A762" s="23"/>
      <c r="B762" s="8"/>
      <c r="C762" s="31" t="s">
        <v>25</v>
      </c>
      <c r="D762" s="38"/>
      <c r="E762" s="32"/>
      <c r="F762" s="36">
        <v>180</v>
      </c>
      <c r="G762" s="32">
        <v>180</v>
      </c>
      <c r="H762" s="34">
        <f>F762*$Y$46/1000</f>
        <v>0</v>
      </c>
      <c r="I762" s="67" t="s">
        <v>32</v>
      </c>
      <c r="J762" s="67"/>
      <c r="K762" s="28"/>
      <c r="L762" s="28"/>
      <c r="M762" s="28"/>
      <c r="N762" s="28"/>
      <c r="O762" s="28"/>
    </row>
    <row r="763" spans="1:15">
      <c r="A763" s="30" t="s">
        <v>42</v>
      </c>
      <c r="B763" s="30"/>
      <c r="C763" s="24" t="s">
        <v>84</v>
      </c>
      <c r="D763" s="43">
        <v>40</v>
      </c>
      <c r="E763" s="25"/>
      <c r="F763" s="43">
        <v>50</v>
      </c>
      <c r="G763" s="25">
        <v>50</v>
      </c>
      <c r="H763" s="39" t="e">
        <f t="shared" ref="H763:H764" si="108">F763*$E$5/1000</f>
        <v>#REF!</v>
      </c>
      <c r="I763" s="68"/>
      <c r="J763" s="68">
        <v>60</v>
      </c>
      <c r="K763" s="25">
        <v>2.8</v>
      </c>
      <c r="L763" s="25">
        <v>0.51</v>
      </c>
      <c r="M763" s="25">
        <v>0.75</v>
      </c>
      <c r="N763" s="25">
        <v>90</v>
      </c>
      <c r="O763" s="25">
        <v>0</v>
      </c>
    </row>
    <row r="764" spans="1:15">
      <c r="A764" s="30" t="s">
        <v>42</v>
      </c>
      <c r="B764" s="30"/>
      <c r="C764" s="24" t="s">
        <v>37</v>
      </c>
      <c r="D764" s="47">
        <v>20</v>
      </c>
      <c r="E764" s="25"/>
      <c r="F764" s="43">
        <v>50</v>
      </c>
      <c r="G764" s="25">
        <v>50</v>
      </c>
      <c r="H764" s="39" t="e">
        <f t="shared" si="108"/>
        <v>#REF!</v>
      </c>
      <c r="I764" s="76"/>
      <c r="J764" s="68">
        <v>30</v>
      </c>
      <c r="K764" s="69">
        <v>4.1</v>
      </c>
      <c r="L764" s="69">
        <v>0.7</v>
      </c>
      <c r="M764" s="69">
        <v>0.65</v>
      </c>
      <c r="N764" s="69">
        <v>97.5</v>
      </c>
      <c r="O764" s="69">
        <v>0</v>
      </c>
    </row>
    <row r="765" spans="1:15">
      <c r="A765" s="23"/>
      <c r="B765" s="8"/>
      <c r="C765" s="41" t="s">
        <v>47</v>
      </c>
      <c r="D765" s="43"/>
      <c r="E765" s="28"/>
      <c r="F765" s="27"/>
      <c r="G765" s="28"/>
      <c r="H765" s="34"/>
      <c r="I765" s="139"/>
      <c r="J765" s="139"/>
      <c r="K765" s="140">
        <f>K740+K742+K753+K759+K763+K764</f>
        <v>23.36</v>
      </c>
      <c r="L765" s="140">
        <f>L740+L742+L753+L759+L763+L764</f>
        <v>14.93</v>
      </c>
      <c r="M765" s="140">
        <f>M740+M742+M753+M759+M763+M764</f>
        <v>45.15</v>
      </c>
      <c r="N765" s="140">
        <f>N740+N742+N753+N759+N763+N764</f>
        <v>574.9</v>
      </c>
      <c r="O765" s="140">
        <f>O740+O742+O753+O759+O763+O764</f>
        <v>41.3</v>
      </c>
    </row>
    <row r="766" spans="1:15">
      <c r="A766" s="8"/>
      <c r="B766" s="8"/>
      <c r="C766" s="136" t="s">
        <v>167</v>
      </c>
      <c r="D766" s="25">
        <v>3.75</v>
      </c>
      <c r="E766" s="28" t="e">
        <f>#REF!</f>
        <v>#REF!</v>
      </c>
      <c r="F766" s="27"/>
      <c r="G766" s="28"/>
      <c r="H766" s="67" t="e">
        <f>F766*$E$63/1000</f>
        <v>#VALUE!</v>
      </c>
      <c r="I766" s="64"/>
      <c r="J766" s="64"/>
      <c r="K766" s="64"/>
      <c r="L766" s="64"/>
      <c r="M766" s="64"/>
      <c r="N766" s="59"/>
      <c r="O766" s="59"/>
    </row>
    <row r="767" spans="1:15">
      <c r="A767" s="8"/>
      <c r="B767" s="109" t="s">
        <v>85</v>
      </c>
      <c r="C767" s="137"/>
      <c r="D767" s="25"/>
      <c r="E767" s="28"/>
      <c r="F767" s="27"/>
      <c r="G767" s="28"/>
      <c r="H767" s="67"/>
      <c r="I767" s="64"/>
      <c r="J767" s="64"/>
      <c r="K767" s="64"/>
      <c r="L767" s="64"/>
      <c r="M767" s="64"/>
      <c r="N767" s="59"/>
      <c r="O767" s="59"/>
    </row>
    <row r="768" spans="1:15">
      <c r="A768" s="8" t="s">
        <v>168</v>
      </c>
      <c r="B768" s="8"/>
      <c r="C768" s="48" t="s">
        <v>322</v>
      </c>
      <c r="D768" s="49">
        <v>200</v>
      </c>
      <c r="E768" s="50"/>
      <c r="F768" s="51"/>
      <c r="G768" s="50"/>
      <c r="H768" s="39"/>
      <c r="I768" s="78"/>
      <c r="J768" s="141">
        <v>200</v>
      </c>
      <c r="K768" s="79">
        <v>0.6</v>
      </c>
      <c r="L768" s="79">
        <v>0</v>
      </c>
      <c r="M768" s="79">
        <v>0.13</v>
      </c>
      <c r="N768" s="84">
        <v>70</v>
      </c>
      <c r="O768" s="82"/>
    </row>
    <row r="769" spans="1:15">
      <c r="A769" s="30" t="s">
        <v>87</v>
      </c>
      <c r="B769" s="30"/>
      <c r="C769" s="40" t="s">
        <v>307</v>
      </c>
      <c r="D769" s="35">
        <v>20</v>
      </c>
      <c r="E769" s="38"/>
      <c r="F769" s="35">
        <v>20</v>
      </c>
      <c r="G769" s="38"/>
      <c r="H769" s="39"/>
      <c r="I769" s="68"/>
      <c r="J769" s="68">
        <v>20</v>
      </c>
      <c r="K769" s="25">
        <v>1.5</v>
      </c>
      <c r="L769" s="25">
        <v>1.9</v>
      </c>
      <c r="M769" s="25">
        <v>14.8</v>
      </c>
      <c r="N769" s="25"/>
      <c r="O769" s="25"/>
    </row>
    <row r="770" spans="1:15">
      <c r="A770" s="8"/>
      <c r="B770" s="8"/>
      <c r="C770" s="137"/>
      <c r="D770" s="25"/>
      <c r="E770" s="28"/>
      <c r="F770" s="27"/>
      <c r="G770" s="28"/>
      <c r="H770" s="67"/>
      <c r="I770" s="64"/>
      <c r="J770" s="64"/>
      <c r="K770" s="64"/>
      <c r="L770" s="64"/>
      <c r="M770" s="64"/>
      <c r="N770" s="59"/>
      <c r="O770" s="59"/>
    </row>
    <row r="771" spans="1:15">
      <c r="A771" s="8"/>
      <c r="B771" s="8"/>
      <c r="C771" s="48" t="s">
        <v>323</v>
      </c>
      <c r="D771" s="86"/>
      <c r="E771" s="8"/>
      <c r="F771" s="11"/>
      <c r="G771" s="8"/>
      <c r="H771" s="58"/>
      <c r="I771" s="58"/>
      <c r="J771" s="58"/>
      <c r="K771" s="64">
        <f>K738+K765</f>
        <v>57.499</v>
      </c>
      <c r="L771" s="64">
        <f>L738+L765</f>
        <v>48.795</v>
      </c>
      <c r="M771" s="64">
        <f>M738+M765</f>
        <v>111.21</v>
      </c>
      <c r="N771" s="64">
        <f>N738+N765</f>
        <v>1283.21</v>
      </c>
      <c r="O771" s="64">
        <f>O738+O765</f>
        <v>54.6</v>
      </c>
    </row>
    <row r="772" spans="1:15">
      <c r="A772" s="23"/>
      <c r="B772" s="8"/>
      <c r="C772" s="9"/>
      <c r="D772" s="10" t="s">
        <v>172</v>
      </c>
      <c r="E772" s="8" t="s">
        <v>173</v>
      </c>
      <c r="F772" s="11"/>
      <c r="G772" s="11"/>
      <c r="H772" s="12"/>
      <c r="I772" s="58"/>
      <c r="J772" s="58"/>
      <c r="K772" s="8"/>
      <c r="L772" s="8"/>
      <c r="M772" s="8"/>
      <c r="N772" s="8"/>
      <c r="O772" s="8"/>
    </row>
    <row r="773" ht="30" spans="1:15">
      <c r="A773" s="13" t="s">
        <v>2</v>
      </c>
      <c r="B773" s="14" t="s">
        <v>3</v>
      </c>
      <c r="C773" s="15" t="s">
        <v>4</v>
      </c>
      <c r="D773" s="16" t="s">
        <v>17</v>
      </c>
      <c r="E773" s="15" t="s">
        <v>6</v>
      </c>
      <c r="F773" s="15" t="s">
        <v>7</v>
      </c>
      <c r="G773" s="15" t="s">
        <v>8</v>
      </c>
      <c r="H773" s="17" t="s">
        <v>9</v>
      </c>
      <c r="I773" s="15"/>
      <c r="J773" s="15"/>
      <c r="K773" s="15" t="s">
        <v>11</v>
      </c>
      <c r="L773" s="15" t="s">
        <v>12</v>
      </c>
      <c r="M773" s="15" t="s">
        <v>13</v>
      </c>
      <c r="N773" s="59" t="s">
        <v>14</v>
      </c>
      <c r="O773" s="122" t="s">
        <v>15</v>
      </c>
    </row>
    <row r="774" spans="1:15">
      <c r="A774" s="23"/>
      <c r="B774" s="114" t="s">
        <v>16</v>
      </c>
      <c r="C774" s="115"/>
      <c r="D774" s="116"/>
      <c r="E774" s="15"/>
      <c r="F774" s="15"/>
      <c r="G774" s="15"/>
      <c r="H774" s="17"/>
      <c r="I774" s="15"/>
      <c r="J774" s="15"/>
      <c r="K774" s="15"/>
      <c r="L774" s="15"/>
      <c r="M774" s="15"/>
      <c r="N774" s="59"/>
      <c r="O774" s="122"/>
    </row>
    <row r="775" spans="1:15">
      <c r="A775" s="30" t="s">
        <v>174</v>
      </c>
      <c r="B775" s="8"/>
      <c r="C775" s="164" t="s">
        <v>325</v>
      </c>
      <c r="D775" s="25">
        <v>200</v>
      </c>
      <c r="E775" s="25">
        <v>200</v>
      </c>
      <c r="F775" s="25">
        <v>200</v>
      </c>
      <c r="G775" s="25">
        <v>200</v>
      </c>
      <c r="H775" s="25">
        <v>200</v>
      </c>
      <c r="I775" s="25">
        <v>200</v>
      </c>
      <c r="J775" s="25">
        <v>200</v>
      </c>
      <c r="K775" s="25">
        <v>4.8</v>
      </c>
      <c r="L775" s="25">
        <v>4.2</v>
      </c>
      <c r="M775" s="25">
        <v>17.2</v>
      </c>
      <c r="N775" s="25">
        <v>126</v>
      </c>
      <c r="O775" s="25">
        <v>1.59</v>
      </c>
    </row>
    <row r="776" spans="1:15">
      <c r="A776" s="23" t="s">
        <v>94</v>
      </c>
      <c r="B776" s="8"/>
      <c r="C776" s="24" t="s">
        <v>95</v>
      </c>
      <c r="D776" s="43">
        <v>200</v>
      </c>
      <c r="E776" s="28">
        <f>E775</f>
        <v>200</v>
      </c>
      <c r="F776" s="28"/>
      <c r="G776" s="28"/>
      <c r="H776" s="67">
        <f>F776*$E$9/1000</f>
        <v>0</v>
      </c>
      <c r="I776" s="142"/>
      <c r="J776" s="25">
        <v>200</v>
      </c>
      <c r="K776" s="28">
        <v>4</v>
      </c>
      <c r="L776" s="28">
        <v>4</v>
      </c>
      <c r="M776" s="28">
        <v>16</v>
      </c>
      <c r="N776" s="28">
        <v>116</v>
      </c>
      <c r="O776" s="28">
        <v>0.54</v>
      </c>
    </row>
    <row r="777" spans="2:15">
      <c r="B777" s="8"/>
      <c r="C777" s="31" t="s">
        <v>97</v>
      </c>
      <c r="D777" s="35"/>
      <c r="E777" s="32"/>
      <c r="F777" s="32">
        <v>5</v>
      </c>
      <c r="G777" s="32">
        <v>5</v>
      </c>
      <c r="H777" s="67">
        <f>F777*$E$12/1000</f>
        <v>0</v>
      </c>
      <c r="I777" s="67"/>
      <c r="J777" s="25"/>
      <c r="K777" s="28"/>
      <c r="L777" s="28"/>
      <c r="M777" s="28"/>
      <c r="N777" s="28"/>
      <c r="O777" s="28"/>
    </row>
    <row r="778" spans="1:15">
      <c r="A778" s="23" t="s">
        <v>96</v>
      </c>
      <c r="B778" s="8"/>
      <c r="C778" s="31" t="s">
        <v>31</v>
      </c>
      <c r="D778" s="35"/>
      <c r="E778" s="32"/>
      <c r="F778" s="32">
        <v>100</v>
      </c>
      <c r="G778" s="32">
        <v>100</v>
      </c>
      <c r="H778" s="67">
        <f>F778*$E$12/1000</f>
        <v>0</v>
      </c>
      <c r="I778" s="67">
        <f>E776*D776/1000</f>
        <v>40</v>
      </c>
      <c r="J778" s="25"/>
      <c r="K778" s="28"/>
      <c r="L778" s="28"/>
      <c r="M778" s="28"/>
      <c r="N778" s="28"/>
      <c r="O778" s="28"/>
    </row>
    <row r="779" spans="1:15">
      <c r="A779" s="23" t="s">
        <v>30</v>
      </c>
      <c r="B779" s="8"/>
      <c r="C779" s="31" t="s">
        <v>25</v>
      </c>
      <c r="D779" s="35"/>
      <c r="E779" s="32"/>
      <c r="F779" s="32">
        <v>110</v>
      </c>
      <c r="G779" s="32">
        <v>110</v>
      </c>
      <c r="H779" s="67">
        <f>F779*$E$12/1000</f>
        <v>0</v>
      </c>
      <c r="I779" s="67" t="s">
        <v>32</v>
      </c>
      <c r="J779" s="25"/>
      <c r="K779" s="28"/>
      <c r="L779" s="28"/>
      <c r="M779" s="28"/>
      <c r="N779" s="28"/>
      <c r="O779" s="28"/>
    </row>
    <row r="780" spans="1:15">
      <c r="A780" s="23"/>
      <c r="B780" s="8"/>
      <c r="C780" s="31" t="s">
        <v>33</v>
      </c>
      <c r="D780" s="35"/>
      <c r="E780" s="32"/>
      <c r="F780" s="32">
        <v>10</v>
      </c>
      <c r="G780" s="32">
        <v>10</v>
      </c>
      <c r="H780" s="67">
        <f>F780*$E$12/1000</f>
        <v>0</v>
      </c>
      <c r="I780" s="67"/>
      <c r="J780" s="25"/>
      <c r="K780" s="28"/>
      <c r="L780" s="28"/>
      <c r="M780" s="28"/>
      <c r="N780" s="28"/>
      <c r="O780" s="28"/>
    </row>
    <row r="781" spans="1:15">
      <c r="A781" s="30" t="s">
        <v>178</v>
      </c>
      <c r="B781" s="30"/>
      <c r="C781" s="164" t="s">
        <v>292</v>
      </c>
      <c r="D781" s="43" t="s">
        <v>40</v>
      </c>
      <c r="E781" s="25">
        <f>E776</f>
        <v>200</v>
      </c>
      <c r="F781" s="25"/>
      <c r="G781" s="25"/>
      <c r="H781" s="39" t="e">
        <f t="shared" ref="H781:H782" si="109">F781*$E$5/1000</f>
        <v>#REF!</v>
      </c>
      <c r="I781" s="25"/>
      <c r="J781" s="25" t="s">
        <v>41</v>
      </c>
      <c r="K781" s="25">
        <v>6.25</v>
      </c>
      <c r="L781" s="25">
        <v>7.9</v>
      </c>
      <c r="M781" s="25">
        <v>13</v>
      </c>
      <c r="N781" s="25">
        <v>148</v>
      </c>
      <c r="O781" s="25">
        <v>0.14</v>
      </c>
    </row>
    <row r="782" spans="1:15">
      <c r="A782" s="30"/>
      <c r="B782" s="37"/>
      <c r="C782" s="40" t="s">
        <v>84</v>
      </c>
      <c r="D782" s="35">
        <v>20</v>
      </c>
      <c r="E782" s="38"/>
      <c r="F782" s="35">
        <v>20</v>
      </c>
      <c r="G782" s="38"/>
      <c r="H782" s="39" t="e">
        <f t="shared" si="109"/>
        <v>#REF!</v>
      </c>
      <c r="I782" s="68"/>
      <c r="J782" s="25">
        <v>40</v>
      </c>
      <c r="K782" s="69">
        <v>1.079</v>
      </c>
      <c r="L782" s="69">
        <v>0.195</v>
      </c>
      <c r="M782" s="69">
        <v>6.25</v>
      </c>
      <c r="N782" s="69">
        <v>36</v>
      </c>
      <c r="O782" s="69">
        <v>0</v>
      </c>
    </row>
    <row r="783" spans="1:15">
      <c r="A783" s="30" t="s">
        <v>43</v>
      </c>
      <c r="B783" s="30"/>
      <c r="C783" s="40" t="s">
        <v>44</v>
      </c>
      <c r="D783" s="35" t="s">
        <v>46</v>
      </c>
      <c r="E783" s="35" t="s">
        <v>46</v>
      </c>
      <c r="F783" s="35" t="s">
        <v>46</v>
      </c>
      <c r="G783" s="35" t="s">
        <v>46</v>
      </c>
      <c r="H783" s="35" t="s">
        <v>46</v>
      </c>
      <c r="I783" s="35" t="s">
        <v>46</v>
      </c>
      <c r="J783" s="35" t="s">
        <v>46</v>
      </c>
      <c r="K783" s="69">
        <v>0.4</v>
      </c>
      <c r="L783" s="69">
        <v>0.4</v>
      </c>
      <c r="M783" s="69">
        <v>9.8</v>
      </c>
      <c r="N783" s="69">
        <v>44</v>
      </c>
      <c r="O783" s="69">
        <v>22</v>
      </c>
    </row>
    <row r="784" spans="1:15">
      <c r="A784" s="23"/>
      <c r="B784" s="8"/>
      <c r="C784" s="41" t="s">
        <v>47</v>
      </c>
      <c r="D784" s="35"/>
      <c r="E784" s="32"/>
      <c r="F784" s="36"/>
      <c r="G784" s="32"/>
      <c r="H784" s="146">
        <f t="shared" ref="H784" si="110">F784*$E$26/1000</f>
        <v>0</v>
      </c>
      <c r="I784" s="67"/>
      <c r="J784" s="67"/>
      <c r="K784" s="64">
        <f>K775+K776+K781+K782+K783</f>
        <v>16.529</v>
      </c>
      <c r="L784" s="64">
        <f>L775+L776+L781+L782+L783</f>
        <v>16.695</v>
      </c>
      <c r="M784" s="64">
        <f>M775+M776+M781+M782+M783</f>
        <v>62.25</v>
      </c>
      <c r="N784" s="64">
        <f>N775+N776+N781+N782+N783</f>
        <v>470</v>
      </c>
      <c r="O784" s="64">
        <f>O775+O776+O781+O782+O783</f>
        <v>24.27</v>
      </c>
    </row>
    <row r="785" spans="1:15">
      <c r="A785" s="23"/>
      <c r="B785" s="115" t="s">
        <v>48</v>
      </c>
      <c r="C785" s="41"/>
      <c r="D785" s="35"/>
      <c r="E785" s="32"/>
      <c r="F785" s="36"/>
      <c r="G785" s="32"/>
      <c r="H785" s="146"/>
      <c r="I785" s="67"/>
      <c r="J785" s="67"/>
      <c r="K785" s="64"/>
      <c r="L785" s="64"/>
      <c r="M785" s="64"/>
      <c r="N785" s="64"/>
      <c r="O785" s="64"/>
    </row>
    <row r="786" spans="1:15">
      <c r="A786" s="30" t="s">
        <v>49</v>
      </c>
      <c r="B786" s="30"/>
      <c r="C786" s="24" t="s">
        <v>419</v>
      </c>
      <c r="D786" s="43">
        <v>60</v>
      </c>
      <c r="E786" s="38"/>
      <c r="F786" s="35"/>
      <c r="G786" s="38"/>
      <c r="H786" s="39" t="e">
        <f t="shared" ref="H786" si="111">F786*$E$5/1000</f>
        <v>#REF!</v>
      </c>
      <c r="I786" s="68"/>
      <c r="J786" s="68">
        <v>100</v>
      </c>
      <c r="K786" s="25">
        <v>0.48</v>
      </c>
      <c r="L786" s="25">
        <v>0.12</v>
      </c>
      <c r="M786" s="25">
        <v>1.56</v>
      </c>
      <c r="N786" s="25">
        <v>8.4</v>
      </c>
      <c r="O786" s="65">
        <v>2.94</v>
      </c>
    </row>
    <row r="787" spans="1:15">
      <c r="A787" s="23" t="s">
        <v>183</v>
      </c>
      <c r="B787" s="8"/>
      <c r="C787" s="154" t="s">
        <v>184</v>
      </c>
      <c r="D787" s="47">
        <v>200</v>
      </c>
      <c r="E787" s="155">
        <f>E786</f>
        <v>0</v>
      </c>
      <c r="F787" s="155"/>
      <c r="G787" s="155"/>
      <c r="H787" s="156">
        <f>F787*$E$28/1000</f>
        <v>0</v>
      </c>
      <c r="I787" s="170"/>
      <c r="J787" s="170">
        <v>250</v>
      </c>
      <c r="K787" s="155">
        <v>2.2</v>
      </c>
      <c r="L787" s="155">
        <v>1.8</v>
      </c>
      <c r="M787" s="155">
        <v>16.4</v>
      </c>
      <c r="N787" s="155">
        <v>90</v>
      </c>
      <c r="O787" s="155">
        <v>12.87</v>
      </c>
    </row>
    <row r="788" spans="1:15">
      <c r="A788" s="23" t="s">
        <v>185</v>
      </c>
      <c r="B788" s="8"/>
      <c r="C788" s="157" t="s">
        <v>57</v>
      </c>
      <c r="D788" s="158"/>
      <c r="E788" s="159"/>
      <c r="F788" s="159">
        <v>80</v>
      </c>
      <c r="G788" s="159">
        <v>60</v>
      </c>
      <c r="H788" s="156">
        <f t="shared" ref="H788:H795" si="112">F788*$E$36/1000</f>
        <v>0</v>
      </c>
      <c r="I788" s="170"/>
      <c r="J788" s="170"/>
      <c r="K788" s="148"/>
      <c r="L788" s="148"/>
      <c r="M788" s="148"/>
      <c r="N788" s="148"/>
      <c r="O788" s="148"/>
    </row>
    <row r="789" spans="1:15">
      <c r="A789" s="23" t="s">
        <v>30</v>
      </c>
      <c r="B789" s="8"/>
      <c r="C789" s="157" t="s">
        <v>186</v>
      </c>
      <c r="D789" s="158"/>
      <c r="E789" s="159"/>
      <c r="F789" s="159">
        <v>4</v>
      </c>
      <c r="G789" s="159">
        <v>4</v>
      </c>
      <c r="H789" s="156">
        <f t="shared" si="112"/>
        <v>0</v>
      </c>
      <c r="I789" s="170"/>
      <c r="J789" s="170"/>
      <c r="K789" s="148"/>
      <c r="L789" s="148"/>
      <c r="M789" s="148"/>
      <c r="N789" s="148"/>
      <c r="O789" s="148"/>
    </row>
    <row r="790" spans="1:15">
      <c r="A790" s="23"/>
      <c r="B790" s="8"/>
      <c r="C790" s="157" t="s">
        <v>107</v>
      </c>
      <c r="D790" s="158"/>
      <c r="E790" s="159"/>
      <c r="F790" s="159">
        <v>10</v>
      </c>
      <c r="G790" s="159">
        <v>8</v>
      </c>
      <c r="H790" s="156">
        <f t="shared" si="112"/>
        <v>0</v>
      </c>
      <c r="I790" s="170">
        <f>D787*E787/1000</f>
        <v>0</v>
      </c>
      <c r="J790" s="170"/>
      <c r="K790" s="148"/>
      <c r="L790" s="148"/>
      <c r="M790" s="148"/>
      <c r="N790" s="148"/>
      <c r="O790" s="148"/>
    </row>
    <row r="791" spans="1:15">
      <c r="A791" s="23"/>
      <c r="B791" s="8"/>
      <c r="C791" s="157" t="s">
        <v>156</v>
      </c>
      <c r="D791" s="158"/>
      <c r="E791" s="159"/>
      <c r="F791" s="159">
        <v>9.6</v>
      </c>
      <c r="G791" s="159">
        <v>8</v>
      </c>
      <c r="H791" s="156">
        <f t="shared" si="112"/>
        <v>0</v>
      </c>
      <c r="I791" s="170"/>
      <c r="J791" s="170"/>
      <c r="K791" s="171"/>
      <c r="L791" s="171"/>
      <c r="M791" s="171"/>
      <c r="N791" s="171"/>
      <c r="O791" s="171"/>
    </row>
    <row r="792" spans="1:15">
      <c r="A792" s="23"/>
      <c r="B792" s="8"/>
      <c r="C792" s="31" t="s">
        <v>24</v>
      </c>
      <c r="D792" s="158"/>
      <c r="E792" s="159"/>
      <c r="F792" s="159">
        <v>2</v>
      </c>
      <c r="G792" s="159">
        <v>2</v>
      </c>
      <c r="H792" s="156">
        <f t="shared" si="112"/>
        <v>0</v>
      </c>
      <c r="I792" s="170"/>
      <c r="J792" s="170"/>
      <c r="K792" s="171"/>
      <c r="L792" s="171"/>
      <c r="M792" s="171"/>
      <c r="N792" s="171"/>
      <c r="O792" s="171"/>
    </row>
    <row r="793" spans="1:15">
      <c r="A793" s="23"/>
      <c r="B793" s="8"/>
      <c r="C793" s="31" t="s">
        <v>187</v>
      </c>
      <c r="D793" s="160"/>
      <c r="E793" s="150"/>
      <c r="F793" s="150">
        <v>140</v>
      </c>
      <c r="G793" s="150">
        <v>140</v>
      </c>
      <c r="H793" s="156">
        <f t="shared" si="112"/>
        <v>0</v>
      </c>
      <c r="I793" s="170"/>
      <c r="J793" s="170"/>
      <c r="K793" s="171"/>
      <c r="L793" s="171"/>
      <c r="M793" s="171"/>
      <c r="N793" s="171"/>
      <c r="O793" s="171"/>
    </row>
    <row r="794" spans="1:15">
      <c r="A794" s="23"/>
      <c r="B794" s="8"/>
      <c r="C794" s="31" t="s">
        <v>114</v>
      </c>
      <c r="D794" s="160"/>
      <c r="E794" s="150"/>
      <c r="F794" s="150">
        <v>19</v>
      </c>
      <c r="G794" s="150">
        <v>14</v>
      </c>
      <c r="H794" s="156">
        <f t="shared" si="112"/>
        <v>0</v>
      </c>
      <c r="I794" s="170"/>
      <c r="J794" s="170"/>
      <c r="K794" s="171"/>
      <c r="L794" s="171"/>
      <c r="M794" s="171"/>
      <c r="N794" s="171"/>
      <c r="O794" s="171"/>
    </row>
    <row r="795" spans="1:15">
      <c r="A795" s="23" t="s">
        <v>188</v>
      </c>
      <c r="B795" s="8"/>
      <c r="C795" s="24" t="s">
        <v>327</v>
      </c>
      <c r="D795" s="161">
        <v>225</v>
      </c>
      <c r="E795" s="25">
        <f>E787</f>
        <v>0</v>
      </c>
      <c r="F795" s="25"/>
      <c r="G795" s="162"/>
      <c r="H795" s="146">
        <f t="shared" si="112"/>
        <v>0</v>
      </c>
      <c r="I795" s="67"/>
      <c r="J795" s="67">
        <v>250</v>
      </c>
      <c r="K795" s="172">
        <v>33.97</v>
      </c>
      <c r="L795" s="172">
        <v>13.7</v>
      </c>
      <c r="M795" s="172">
        <v>12.15</v>
      </c>
      <c r="N795" s="172">
        <v>317.25</v>
      </c>
      <c r="O795" s="172">
        <v>2.1</v>
      </c>
    </row>
    <row r="796" spans="1:15">
      <c r="A796" s="23" t="s">
        <v>190</v>
      </c>
      <c r="B796" s="8"/>
      <c r="C796" s="31" t="s">
        <v>191</v>
      </c>
      <c r="D796" s="38"/>
      <c r="E796" s="38"/>
      <c r="F796" s="35">
        <v>75.15</v>
      </c>
      <c r="G796" s="33">
        <v>67.5</v>
      </c>
      <c r="H796" s="146">
        <f>F796*$Y$46/1000</f>
        <v>0</v>
      </c>
      <c r="I796" s="67"/>
      <c r="J796" s="67"/>
      <c r="K796" s="33"/>
      <c r="L796" s="33"/>
      <c r="M796" s="33"/>
      <c r="N796" s="33"/>
      <c r="O796" s="33"/>
    </row>
    <row r="797" spans="1:15">
      <c r="A797" s="23" t="s">
        <v>30</v>
      </c>
      <c r="B797" s="8"/>
      <c r="C797" s="31" t="s">
        <v>24</v>
      </c>
      <c r="D797" s="38"/>
      <c r="E797" s="38"/>
      <c r="F797" s="35">
        <v>6.8</v>
      </c>
      <c r="G797" s="32">
        <v>6.8</v>
      </c>
      <c r="H797" s="146" t="e">
        <f>#REF!*$Y$46/1000</f>
        <v>#REF!</v>
      </c>
      <c r="I797" s="67"/>
      <c r="J797" s="67"/>
      <c r="K797" s="33"/>
      <c r="L797" s="33"/>
      <c r="M797" s="33"/>
      <c r="N797" s="33"/>
      <c r="O797" s="33"/>
    </row>
    <row r="798" spans="1:15">
      <c r="A798" s="23"/>
      <c r="B798" s="8"/>
      <c r="C798" s="31" t="s">
        <v>57</v>
      </c>
      <c r="D798" s="38"/>
      <c r="E798" s="38"/>
      <c r="F798" s="35">
        <v>112</v>
      </c>
      <c r="G798" s="163">
        <v>111.6</v>
      </c>
      <c r="H798" s="146">
        <f t="shared" ref="H798:H811" si="113">F798*$Y$46/1000</f>
        <v>0</v>
      </c>
      <c r="I798" s="67"/>
      <c r="J798" s="67"/>
      <c r="K798" s="28"/>
      <c r="L798" s="173" t="s">
        <v>192</v>
      </c>
      <c r="M798" s="174"/>
      <c r="N798" s="174"/>
      <c r="O798" s="175"/>
    </row>
    <row r="799" spans="1:15">
      <c r="A799" s="23"/>
      <c r="B799" s="8"/>
      <c r="C799" s="31" t="s">
        <v>59</v>
      </c>
      <c r="D799" s="38"/>
      <c r="E799" s="38"/>
      <c r="F799" s="35">
        <v>24.5</v>
      </c>
      <c r="G799" s="32">
        <v>27.6</v>
      </c>
      <c r="H799" s="146">
        <f t="shared" si="113"/>
        <v>0</v>
      </c>
      <c r="I799" s="67"/>
      <c r="J799" s="67"/>
      <c r="K799" s="28"/>
      <c r="L799" s="28"/>
      <c r="M799" s="28"/>
      <c r="N799" s="28"/>
      <c r="O799" s="28"/>
    </row>
    <row r="800" spans="1:15">
      <c r="A800" s="23"/>
      <c r="B800" s="8"/>
      <c r="C800" s="31" t="s">
        <v>58</v>
      </c>
      <c r="D800" s="38"/>
      <c r="E800" s="38"/>
      <c r="F800" s="35">
        <v>43.8</v>
      </c>
      <c r="G800" s="32">
        <v>46.2</v>
      </c>
      <c r="H800" s="146">
        <f t="shared" si="113"/>
        <v>0</v>
      </c>
      <c r="I800" s="67">
        <f>D795*E795/1000</f>
        <v>0</v>
      </c>
      <c r="J800" s="67"/>
      <c r="K800" s="28"/>
      <c r="L800" s="28"/>
      <c r="M800" s="28"/>
      <c r="N800" s="28"/>
      <c r="O800" s="28"/>
    </row>
    <row r="801" spans="1:15">
      <c r="A801" s="23"/>
      <c r="B801" s="8"/>
      <c r="C801" s="31" t="s">
        <v>193</v>
      </c>
      <c r="D801" s="38"/>
      <c r="E801" s="38"/>
      <c r="F801" s="35">
        <v>9.5</v>
      </c>
      <c r="G801" s="32">
        <v>8.4</v>
      </c>
      <c r="H801" s="146">
        <f t="shared" si="113"/>
        <v>0</v>
      </c>
      <c r="I801" s="67"/>
      <c r="J801" s="67"/>
      <c r="K801" s="28"/>
      <c r="L801" s="28"/>
      <c r="M801" s="28"/>
      <c r="N801" s="28"/>
      <c r="O801" s="28"/>
    </row>
    <row r="802" spans="1:15">
      <c r="A802" s="23"/>
      <c r="B802" s="8"/>
      <c r="C802" s="31" t="s">
        <v>194</v>
      </c>
      <c r="D802" s="38"/>
      <c r="E802" s="38"/>
      <c r="F802" s="35">
        <v>44</v>
      </c>
      <c r="G802" s="32">
        <v>100</v>
      </c>
      <c r="H802" s="146">
        <f t="shared" si="113"/>
        <v>0</v>
      </c>
      <c r="I802" s="67"/>
      <c r="J802" s="67"/>
      <c r="K802" s="28"/>
      <c r="L802" s="176"/>
      <c r="M802" s="176"/>
      <c r="N802" s="176"/>
      <c r="O802" s="175"/>
    </row>
    <row r="803" spans="1:15">
      <c r="A803" s="23"/>
      <c r="B803" s="8"/>
      <c r="C803" s="108" t="s">
        <v>195</v>
      </c>
      <c r="D803" s="38"/>
      <c r="E803" s="38"/>
      <c r="F803" s="35">
        <v>78.75</v>
      </c>
      <c r="G803" s="32">
        <v>78.75</v>
      </c>
      <c r="H803" s="146">
        <f t="shared" si="113"/>
        <v>0</v>
      </c>
      <c r="I803" s="67"/>
      <c r="J803" s="67"/>
      <c r="K803" s="28"/>
      <c r="L803" s="176"/>
      <c r="M803" s="176"/>
      <c r="N803" s="176"/>
      <c r="O803" s="175"/>
    </row>
    <row r="804" spans="1:15">
      <c r="A804" s="23"/>
      <c r="B804" s="8"/>
      <c r="C804" s="31" t="s">
        <v>24</v>
      </c>
      <c r="D804" s="38"/>
      <c r="E804" s="38"/>
      <c r="F804" s="35">
        <v>1.48</v>
      </c>
      <c r="G804" s="32">
        <v>1.48</v>
      </c>
      <c r="H804" s="146">
        <f t="shared" si="113"/>
        <v>0</v>
      </c>
      <c r="I804" s="67"/>
      <c r="J804" s="67"/>
      <c r="K804" s="28"/>
      <c r="L804" s="176"/>
      <c r="M804" s="176"/>
      <c r="N804" s="176"/>
      <c r="O804" s="175"/>
    </row>
    <row r="805" spans="1:15">
      <c r="A805" s="23"/>
      <c r="B805" s="8"/>
      <c r="C805" s="31" t="s">
        <v>140</v>
      </c>
      <c r="D805" s="38"/>
      <c r="E805" s="38"/>
      <c r="F805" s="35">
        <v>3.9</v>
      </c>
      <c r="G805" s="32">
        <v>3.9</v>
      </c>
      <c r="H805" s="146">
        <f t="shared" si="113"/>
        <v>0</v>
      </c>
      <c r="I805" s="67"/>
      <c r="J805" s="67"/>
      <c r="K805" s="28"/>
      <c r="L805" s="28"/>
      <c r="M805" s="28"/>
      <c r="N805" s="28"/>
      <c r="O805" s="28"/>
    </row>
    <row r="806" spans="1:15">
      <c r="A806" s="23"/>
      <c r="B806" s="8"/>
      <c r="C806" s="31" t="s">
        <v>157</v>
      </c>
      <c r="D806" s="38"/>
      <c r="E806" s="38"/>
      <c r="F806" s="35">
        <v>7.8</v>
      </c>
      <c r="G806" s="32">
        <v>7.8</v>
      </c>
      <c r="H806" s="146">
        <f t="shared" si="113"/>
        <v>0</v>
      </c>
      <c r="I806" s="67"/>
      <c r="J806" s="67"/>
      <c r="K806" s="28"/>
      <c r="L806" s="28"/>
      <c r="M806" s="28"/>
      <c r="N806" s="28"/>
      <c r="O806" s="28"/>
    </row>
    <row r="807" spans="1:15">
      <c r="A807" s="23"/>
      <c r="B807" s="8"/>
      <c r="C807" s="31" t="s">
        <v>137</v>
      </c>
      <c r="D807" s="38"/>
      <c r="E807" s="38"/>
      <c r="F807" s="35">
        <v>7.8</v>
      </c>
      <c r="G807" s="32">
        <v>6.24</v>
      </c>
      <c r="H807" s="146">
        <f t="shared" si="113"/>
        <v>0</v>
      </c>
      <c r="I807" s="67"/>
      <c r="J807" s="67"/>
      <c r="K807" s="28"/>
      <c r="L807" s="28"/>
      <c r="M807" s="28"/>
      <c r="N807" s="28"/>
      <c r="O807" s="28"/>
    </row>
    <row r="808" spans="1:15">
      <c r="A808" s="23"/>
      <c r="B808" s="8"/>
      <c r="C808" s="31" t="s">
        <v>59</v>
      </c>
      <c r="D808" s="38"/>
      <c r="E808" s="38"/>
      <c r="F808" s="35">
        <v>1.87</v>
      </c>
      <c r="G808" s="32">
        <v>1.56</v>
      </c>
      <c r="H808" s="146">
        <f t="shared" si="113"/>
        <v>0</v>
      </c>
      <c r="I808" s="67"/>
      <c r="J808" s="67"/>
      <c r="K808" s="28"/>
      <c r="L808" s="28"/>
      <c r="M808" s="28"/>
      <c r="N808" s="28"/>
      <c r="O808" s="28"/>
    </row>
    <row r="809" spans="1:15">
      <c r="A809" s="23"/>
      <c r="B809" s="8"/>
      <c r="C809" s="31" t="s">
        <v>33</v>
      </c>
      <c r="D809" s="38"/>
      <c r="E809" s="38"/>
      <c r="F809" s="35">
        <v>1.17</v>
      </c>
      <c r="G809" s="32">
        <v>1.17</v>
      </c>
      <c r="H809" s="146">
        <f t="shared" si="113"/>
        <v>0</v>
      </c>
      <c r="I809" s="67"/>
      <c r="J809" s="67"/>
      <c r="K809" s="28"/>
      <c r="L809" s="28"/>
      <c r="M809" s="28"/>
      <c r="N809" s="28"/>
      <c r="O809" s="28"/>
    </row>
    <row r="810" spans="1:15">
      <c r="A810" s="23"/>
      <c r="B810" s="8"/>
      <c r="C810" s="31" t="s">
        <v>196</v>
      </c>
      <c r="D810" s="38"/>
      <c r="E810" s="38"/>
      <c r="F810" s="35">
        <v>0.008</v>
      </c>
      <c r="G810" s="32">
        <v>0.008</v>
      </c>
      <c r="H810" s="146">
        <f t="shared" si="113"/>
        <v>0</v>
      </c>
      <c r="I810" s="67"/>
      <c r="J810" s="67"/>
      <c r="K810" s="28"/>
      <c r="L810" s="28"/>
      <c r="M810" s="28"/>
      <c r="N810" s="28"/>
      <c r="O810" s="28"/>
    </row>
    <row r="811" spans="1:15">
      <c r="A811" s="23"/>
      <c r="B811" s="8"/>
      <c r="C811" s="31" t="s">
        <v>141</v>
      </c>
      <c r="D811" s="38"/>
      <c r="E811" s="38"/>
      <c r="F811" s="35">
        <v>0.001</v>
      </c>
      <c r="G811" s="32">
        <v>0.001</v>
      </c>
      <c r="H811" s="146">
        <f t="shared" si="113"/>
        <v>0</v>
      </c>
      <c r="I811" s="67"/>
      <c r="J811" s="67"/>
      <c r="K811" s="28"/>
      <c r="L811" s="28"/>
      <c r="M811" s="28"/>
      <c r="N811" s="28"/>
      <c r="O811" s="28"/>
    </row>
    <row r="812" spans="1:15">
      <c r="A812" s="30" t="s">
        <v>123</v>
      </c>
      <c r="B812" s="30"/>
      <c r="C812" s="24" t="s">
        <v>420</v>
      </c>
      <c r="D812" s="43">
        <v>200</v>
      </c>
      <c r="E812" s="25">
        <f>E809</f>
        <v>0</v>
      </c>
      <c r="F812" s="38">
        <v>200</v>
      </c>
      <c r="G812" s="25"/>
      <c r="H812" s="106">
        <f t="shared" ref="H812" si="114">F812*$D$4/1000</f>
        <v>0</v>
      </c>
      <c r="I812" s="25"/>
      <c r="J812" s="25">
        <v>200</v>
      </c>
      <c r="K812" s="25">
        <v>0.14</v>
      </c>
      <c r="L812" s="25">
        <v>0.06</v>
      </c>
      <c r="M812" s="25">
        <v>21.78</v>
      </c>
      <c r="N812" s="25">
        <v>69.44</v>
      </c>
      <c r="O812" s="25">
        <v>40</v>
      </c>
    </row>
    <row r="813" spans="1:15">
      <c r="A813" s="30" t="s">
        <v>55</v>
      </c>
      <c r="B813" s="30"/>
      <c r="C813" s="31" t="s">
        <v>82</v>
      </c>
      <c r="D813" s="35"/>
      <c r="E813" s="38"/>
      <c r="F813" s="35">
        <v>25</v>
      </c>
      <c r="G813" s="38">
        <v>25</v>
      </c>
      <c r="H813" s="39">
        <f t="shared" ref="H813:H815" si="115">F813*$E$48/1000</f>
        <v>0</v>
      </c>
      <c r="I813" s="68"/>
      <c r="J813" s="68"/>
      <c r="K813" s="25"/>
      <c r="L813" s="25"/>
      <c r="M813" s="25"/>
      <c r="N813" s="25"/>
      <c r="O813" s="25"/>
    </row>
    <row r="814" spans="1:15">
      <c r="A814" s="30" t="s">
        <v>30</v>
      </c>
      <c r="B814" s="30"/>
      <c r="C814" s="31" t="s">
        <v>33</v>
      </c>
      <c r="D814" s="35"/>
      <c r="E814" s="38"/>
      <c r="F814" s="35">
        <v>12</v>
      </c>
      <c r="G814" s="38">
        <v>12</v>
      </c>
      <c r="H814" s="39">
        <f t="shared" si="115"/>
        <v>0</v>
      </c>
      <c r="I814" s="68">
        <f>D812*E812/1000</f>
        <v>0</v>
      </c>
      <c r="J814" s="68"/>
      <c r="K814" s="25"/>
      <c r="L814" s="25"/>
      <c r="M814" s="25"/>
      <c r="N814" s="25"/>
      <c r="O814" s="25"/>
    </row>
    <row r="815" spans="1:15">
      <c r="A815" s="30"/>
      <c r="B815" s="30"/>
      <c r="C815" s="31" t="s">
        <v>25</v>
      </c>
      <c r="D815" s="35"/>
      <c r="E815" s="38"/>
      <c r="F815" s="35">
        <v>200</v>
      </c>
      <c r="G815" s="38">
        <v>200</v>
      </c>
      <c r="H815" s="39">
        <f t="shared" si="115"/>
        <v>0</v>
      </c>
      <c r="I815" s="68" t="s">
        <v>32</v>
      </c>
      <c r="J815" s="68"/>
      <c r="K815" s="25"/>
      <c r="L815" s="25"/>
      <c r="M815" s="25"/>
      <c r="N815" s="25"/>
      <c r="O815" s="25"/>
    </row>
    <row r="816" spans="1:15">
      <c r="A816" s="30" t="s">
        <v>42</v>
      </c>
      <c r="B816" s="30"/>
      <c r="C816" s="24" t="s">
        <v>84</v>
      </c>
      <c r="D816" s="43">
        <v>40</v>
      </c>
      <c r="E816" s="25"/>
      <c r="F816" s="43">
        <v>50</v>
      </c>
      <c r="G816" s="25">
        <v>50</v>
      </c>
      <c r="H816" s="39" t="e">
        <f t="shared" ref="H816:H817" si="116">F816*$E$5/1000</f>
        <v>#REF!</v>
      </c>
      <c r="I816" s="68"/>
      <c r="J816" s="68">
        <v>60</v>
      </c>
      <c r="K816" s="25">
        <v>2.8</v>
      </c>
      <c r="L816" s="25">
        <v>0.51</v>
      </c>
      <c r="M816" s="25">
        <v>0.75</v>
      </c>
      <c r="N816" s="25">
        <v>90</v>
      </c>
      <c r="O816" s="25">
        <v>0</v>
      </c>
    </row>
    <row r="817" spans="1:15">
      <c r="A817" s="30" t="s">
        <v>42</v>
      </c>
      <c r="B817" s="30"/>
      <c r="C817" s="24" t="s">
        <v>37</v>
      </c>
      <c r="D817" s="47">
        <v>20</v>
      </c>
      <c r="E817" s="25"/>
      <c r="F817" s="43">
        <v>50</v>
      </c>
      <c r="G817" s="25">
        <v>50</v>
      </c>
      <c r="H817" s="39" t="e">
        <f t="shared" si="116"/>
        <v>#REF!</v>
      </c>
      <c r="I817" s="76"/>
      <c r="J817" s="68">
        <v>30</v>
      </c>
      <c r="K817" s="69">
        <v>4.1</v>
      </c>
      <c r="L817" s="69">
        <v>0.7</v>
      </c>
      <c r="M817" s="69">
        <v>0.65</v>
      </c>
      <c r="N817" s="69">
        <v>97.5</v>
      </c>
      <c r="O817" s="69">
        <v>0</v>
      </c>
    </row>
    <row r="818" spans="1:15">
      <c r="A818" s="23"/>
      <c r="B818" s="165"/>
      <c r="C818" s="41" t="s">
        <v>47</v>
      </c>
      <c r="D818" s="43"/>
      <c r="E818" s="28"/>
      <c r="F818" s="36"/>
      <c r="G818" s="32"/>
      <c r="H818" s="34"/>
      <c r="I818" s="67"/>
      <c r="J818" s="67"/>
      <c r="K818" s="64">
        <f>K786+K787+K795+K812+K816+K817</f>
        <v>43.69</v>
      </c>
      <c r="L818" s="64">
        <f>L786+L787+L795+L812+L816+L817</f>
        <v>16.89</v>
      </c>
      <c r="M818" s="64">
        <f>M786+M787+M795+M812+M816+M817</f>
        <v>53.29</v>
      </c>
      <c r="N818" s="64">
        <f>N786+N787+N795+N812+N816+N817</f>
        <v>672.59</v>
      </c>
      <c r="O818" s="64">
        <f>O786+O787+O795+O812+O816+O817</f>
        <v>57.91</v>
      </c>
    </row>
    <row r="819" spans="1:15">
      <c r="A819" s="23"/>
      <c r="B819" s="8"/>
      <c r="C819" s="217" t="s">
        <v>167</v>
      </c>
      <c r="D819" s="25">
        <v>3.75</v>
      </c>
      <c r="E819" s="28" t="e">
        <f>#REF!</f>
        <v>#REF!</v>
      </c>
      <c r="F819" s="27"/>
      <c r="G819" s="28"/>
      <c r="H819" s="29" t="e">
        <f>D819*E819/1000</f>
        <v>#REF!</v>
      </c>
      <c r="I819" s="64"/>
      <c r="J819" s="64"/>
      <c r="K819" s="64"/>
      <c r="L819" s="64"/>
      <c r="M819" s="64"/>
      <c r="N819" s="59"/>
      <c r="O819" s="59"/>
    </row>
    <row r="820" spans="1:15">
      <c r="A820" s="23"/>
      <c r="B820" s="52" t="s">
        <v>85</v>
      </c>
      <c r="C820" s="167"/>
      <c r="D820" s="25"/>
      <c r="E820" s="28"/>
      <c r="F820" s="27"/>
      <c r="G820" s="28"/>
      <c r="H820" s="29"/>
      <c r="I820" s="64"/>
      <c r="J820" s="64"/>
      <c r="K820" s="64"/>
      <c r="L820" s="64"/>
      <c r="M820" s="64"/>
      <c r="N820" s="59"/>
      <c r="O820" s="59"/>
    </row>
    <row r="821" spans="1:15">
      <c r="A821" s="23"/>
      <c r="B821" s="8"/>
      <c r="C821" s="24" t="s">
        <v>125</v>
      </c>
      <c r="D821" s="47">
        <v>200</v>
      </c>
      <c r="E821" s="25"/>
      <c r="F821" s="43"/>
      <c r="G821" s="25"/>
      <c r="H821" s="39"/>
      <c r="I821" s="76"/>
      <c r="J821" s="76">
        <v>200</v>
      </c>
      <c r="K821" s="25">
        <v>0.14</v>
      </c>
      <c r="L821" s="25">
        <v>0.06</v>
      </c>
      <c r="M821" s="25">
        <v>21.78</v>
      </c>
      <c r="N821" s="25">
        <v>69.44</v>
      </c>
      <c r="O821" s="25">
        <v>40</v>
      </c>
    </row>
    <row r="822" spans="1:15">
      <c r="A822" s="23"/>
      <c r="B822" s="8"/>
      <c r="C822" s="24" t="s">
        <v>382</v>
      </c>
      <c r="D822" s="47">
        <v>75</v>
      </c>
      <c r="E822" s="25"/>
      <c r="F822" s="43"/>
      <c r="G822" s="25"/>
      <c r="H822" s="39"/>
      <c r="I822" s="76"/>
      <c r="J822" s="76">
        <v>75</v>
      </c>
      <c r="K822" s="120">
        <v>4.26</v>
      </c>
      <c r="L822" s="121">
        <v>2.39</v>
      </c>
      <c r="M822" s="121">
        <v>29.48</v>
      </c>
      <c r="N822" s="121">
        <v>140</v>
      </c>
      <c r="O822" s="121">
        <v>0.16</v>
      </c>
    </row>
    <row r="823" spans="1:15">
      <c r="A823" s="23"/>
      <c r="B823" s="8"/>
      <c r="C823" s="167"/>
      <c r="D823" s="25"/>
      <c r="E823" s="28"/>
      <c r="F823" s="27"/>
      <c r="G823" s="28"/>
      <c r="H823" s="29"/>
      <c r="I823" s="64"/>
      <c r="J823" s="64"/>
      <c r="K823" s="64"/>
      <c r="L823" s="64"/>
      <c r="M823" s="64"/>
      <c r="N823" s="59"/>
      <c r="O823" s="59"/>
    </row>
    <row r="824" spans="1:15">
      <c r="A824" s="23"/>
      <c r="B824" s="8"/>
      <c r="C824" s="48" t="s">
        <v>328</v>
      </c>
      <c r="D824" s="86"/>
      <c r="E824" s="8"/>
      <c r="F824" s="11"/>
      <c r="G824" s="11"/>
      <c r="H824" s="12"/>
      <c r="I824" s="58"/>
      <c r="J824" s="58"/>
      <c r="K824" s="64">
        <f>K784+K818</f>
        <v>60.219</v>
      </c>
      <c r="L824" s="64">
        <f>L784+L818</f>
        <v>33.585</v>
      </c>
      <c r="M824" s="64">
        <f>M784+M818</f>
        <v>115.54</v>
      </c>
      <c r="N824" s="64">
        <f>N784+N818</f>
        <v>1142.59</v>
      </c>
      <c r="O824" s="64">
        <f>O784+O818</f>
        <v>82.18</v>
      </c>
    </row>
    <row r="825" spans="1:15">
      <c r="A825" s="23"/>
      <c r="B825" s="8"/>
      <c r="C825" s="9"/>
      <c r="D825" s="10" t="s">
        <v>201</v>
      </c>
      <c r="F825" s="11"/>
      <c r="G825" s="8"/>
      <c r="H825" s="12"/>
      <c r="I825" s="58"/>
      <c r="J825" s="58"/>
      <c r="K825" s="8"/>
      <c r="L825" s="8"/>
      <c r="M825" s="8"/>
      <c r="N825" s="8"/>
      <c r="O825" s="8"/>
    </row>
    <row r="826" ht="30" spans="1:15">
      <c r="A826" s="13" t="s">
        <v>2</v>
      </c>
      <c r="B826" s="14" t="s">
        <v>3</v>
      </c>
      <c r="C826" s="15" t="s">
        <v>4</v>
      </c>
      <c r="D826" s="16" t="s">
        <v>17</v>
      </c>
      <c r="E826" s="15" t="s">
        <v>6</v>
      </c>
      <c r="F826" s="15" t="s">
        <v>7</v>
      </c>
      <c r="G826" s="15" t="s">
        <v>8</v>
      </c>
      <c r="H826" s="17" t="s">
        <v>74</v>
      </c>
      <c r="I826" s="15"/>
      <c r="J826" s="15"/>
      <c r="K826" s="15" t="s">
        <v>11</v>
      </c>
      <c r="L826" s="15" t="s">
        <v>12</v>
      </c>
      <c r="M826" s="15" t="s">
        <v>13</v>
      </c>
      <c r="N826" s="59" t="s">
        <v>14</v>
      </c>
      <c r="O826" s="122" t="s">
        <v>15</v>
      </c>
    </row>
    <row r="827" spans="1:15">
      <c r="A827" s="23"/>
      <c r="B827" s="114" t="s">
        <v>16</v>
      </c>
      <c r="C827" s="129"/>
      <c r="D827" s="116"/>
      <c r="E827" s="15"/>
      <c r="F827" s="15"/>
      <c r="G827" s="15"/>
      <c r="H827" s="17"/>
      <c r="I827" s="15"/>
      <c r="J827" s="15"/>
      <c r="K827" s="15"/>
      <c r="L827" s="15"/>
      <c r="M827" s="15"/>
      <c r="N827" s="59"/>
      <c r="O827" s="122"/>
    </row>
    <row r="828" spans="1:15">
      <c r="A828" s="30" t="s">
        <v>18</v>
      </c>
      <c r="B828" s="8"/>
      <c r="C828" s="24" t="s">
        <v>202</v>
      </c>
      <c r="D828" s="25">
        <v>200</v>
      </c>
      <c r="E828" s="26" t="e">
        <f>#REF!</f>
        <v>#REF!</v>
      </c>
      <c r="F828" s="27"/>
      <c r="G828" s="28"/>
      <c r="H828" s="29"/>
      <c r="I828" s="64"/>
      <c r="J828" s="64">
        <v>200</v>
      </c>
      <c r="K828" s="25">
        <v>4.3</v>
      </c>
      <c r="L828" s="25">
        <v>6</v>
      </c>
      <c r="M828" s="25">
        <v>27.7</v>
      </c>
      <c r="N828" s="25">
        <v>186</v>
      </c>
      <c r="O828" s="25">
        <v>1.2</v>
      </c>
    </row>
    <row r="829" spans="2:15">
      <c r="B829" s="30"/>
      <c r="C829" s="31" t="s">
        <v>203</v>
      </c>
      <c r="D829" s="25"/>
      <c r="E829" s="32"/>
      <c r="F829" s="33">
        <v>50</v>
      </c>
      <c r="G829" s="33">
        <v>50</v>
      </c>
      <c r="H829" s="34" t="e">
        <f>F829*$E$5/1000</f>
        <v>#REF!</v>
      </c>
      <c r="I829" s="67"/>
      <c r="J829" s="67"/>
      <c r="K829" s="28"/>
      <c r="L829" s="28"/>
      <c r="M829" s="28"/>
      <c r="N829" s="28"/>
      <c r="O829" s="28"/>
    </row>
    <row r="830" spans="1:15">
      <c r="A830" s="30" t="s">
        <v>21</v>
      </c>
      <c r="B830" s="30"/>
      <c r="C830" s="31" t="s">
        <v>22</v>
      </c>
      <c r="D830" s="25"/>
      <c r="E830" s="32"/>
      <c r="F830" s="33">
        <v>100</v>
      </c>
      <c r="G830" s="33">
        <v>100</v>
      </c>
      <c r="H830" s="34" t="e">
        <f>F830*$E$5/1000</f>
        <v>#REF!</v>
      </c>
      <c r="I830" s="67"/>
      <c r="J830" s="67"/>
      <c r="K830" s="28"/>
      <c r="L830" s="28"/>
      <c r="M830" s="28"/>
      <c r="N830" s="28"/>
      <c r="O830" s="28"/>
    </row>
    <row r="831" spans="1:15">
      <c r="A831" s="23"/>
      <c r="B831" s="8"/>
      <c r="C831" s="31" t="s">
        <v>23</v>
      </c>
      <c r="D831" s="25"/>
      <c r="E831" s="32"/>
      <c r="F831" s="33">
        <v>6</v>
      </c>
      <c r="G831" s="33">
        <v>6</v>
      </c>
      <c r="H831" s="34" t="e">
        <f>F831*$E$5/1000</f>
        <v>#REF!</v>
      </c>
      <c r="I831" s="67"/>
      <c r="J831" s="67"/>
      <c r="K831" s="28"/>
      <c r="L831" s="28"/>
      <c r="M831" s="28"/>
      <c r="N831" s="28"/>
      <c r="O831" s="28"/>
    </row>
    <row r="832" spans="1:15">
      <c r="A832" s="23"/>
      <c r="B832" s="8"/>
      <c r="C832" s="31" t="s">
        <v>24</v>
      </c>
      <c r="D832" s="25"/>
      <c r="E832" s="32"/>
      <c r="F832" s="33">
        <v>6</v>
      </c>
      <c r="G832" s="33">
        <v>6</v>
      </c>
      <c r="H832" s="34" t="e">
        <f>F832*$E$5/1000</f>
        <v>#REF!</v>
      </c>
      <c r="I832" s="67" t="e">
        <f>D828*E828/1000</f>
        <v>#REF!</v>
      </c>
      <c r="J832" s="67"/>
      <c r="K832" s="28"/>
      <c r="L832" s="28"/>
      <c r="M832" s="28"/>
      <c r="N832" s="28"/>
      <c r="O832" s="28"/>
    </row>
    <row r="833" spans="1:15">
      <c r="A833" s="23"/>
      <c r="B833" s="8"/>
      <c r="C833" s="31" t="s">
        <v>25</v>
      </c>
      <c r="D833" s="35"/>
      <c r="E833" s="32"/>
      <c r="F833" s="36">
        <v>64</v>
      </c>
      <c r="G833" s="36">
        <v>64</v>
      </c>
      <c r="H833" s="34" t="e">
        <f>F833*$E$5/1000</f>
        <v>#REF!</v>
      </c>
      <c r="I833" s="67"/>
      <c r="J833" s="67"/>
      <c r="K833" s="28"/>
      <c r="L833" s="28"/>
      <c r="M833" s="28"/>
      <c r="N833" s="28"/>
      <c r="O833" s="28"/>
    </row>
    <row r="834" spans="1:15">
      <c r="A834" s="30" t="s">
        <v>145</v>
      </c>
      <c r="B834" s="8"/>
      <c r="C834" s="24" t="s">
        <v>146</v>
      </c>
      <c r="D834" s="25">
        <v>200</v>
      </c>
      <c r="E834" s="28" t="e">
        <f>E828</f>
        <v>#REF!</v>
      </c>
      <c r="F834" s="28"/>
      <c r="G834" s="28"/>
      <c r="H834" s="34">
        <f>F834*$E$9/1000</f>
        <v>0</v>
      </c>
      <c r="I834" s="67"/>
      <c r="J834" s="67">
        <v>200</v>
      </c>
      <c r="K834" s="28">
        <v>2.8</v>
      </c>
      <c r="L834" s="28">
        <v>3.2</v>
      </c>
      <c r="M834" s="28">
        <v>14.8</v>
      </c>
      <c r="N834" s="28">
        <v>100</v>
      </c>
      <c r="O834" s="28">
        <v>0.72</v>
      </c>
    </row>
    <row r="835" spans="2:15">
      <c r="B835" s="30"/>
      <c r="C835" s="31" t="s">
        <v>29</v>
      </c>
      <c r="D835" s="35"/>
      <c r="E835" s="32"/>
      <c r="F835" s="32">
        <v>8</v>
      </c>
      <c r="G835" s="32">
        <v>8</v>
      </c>
      <c r="H835" s="34">
        <f t="shared" ref="H835:H838" si="117">F835*$E$14/1000</f>
        <v>0</v>
      </c>
      <c r="I835" s="67"/>
      <c r="J835" s="67"/>
      <c r="K835" s="28"/>
      <c r="L835" s="28"/>
      <c r="M835" s="28"/>
      <c r="N835" s="28"/>
      <c r="O835" s="28"/>
    </row>
    <row r="836" spans="1:15">
      <c r="A836" s="30" t="s">
        <v>28</v>
      </c>
      <c r="B836" s="30"/>
      <c r="C836" s="31" t="s">
        <v>31</v>
      </c>
      <c r="D836" s="35"/>
      <c r="E836" s="32"/>
      <c r="F836" s="32">
        <v>100</v>
      </c>
      <c r="G836" s="32">
        <v>100</v>
      </c>
      <c r="H836" s="34">
        <f t="shared" si="117"/>
        <v>0</v>
      </c>
      <c r="I836" s="67" t="e">
        <f>D834*E834/1000</f>
        <v>#REF!</v>
      </c>
      <c r="J836" s="67"/>
      <c r="K836" s="28"/>
      <c r="L836" s="28"/>
      <c r="M836" s="28"/>
      <c r="N836" s="28"/>
      <c r="O836" s="28"/>
    </row>
    <row r="837" spans="1:15">
      <c r="A837" s="30" t="s">
        <v>30</v>
      </c>
      <c r="B837" s="30"/>
      <c r="C837" s="31" t="s">
        <v>25</v>
      </c>
      <c r="D837" s="35"/>
      <c r="E837" s="32"/>
      <c r="F837" s="32">
        <v>115</v>
      </c>
      <c r="G837" s="32">
        <v>115</v>
      </c>
      <c r="H837" s="34">
        <f t="shared" si="117"/>
        <v>0</v>
      </c>
      <c r="I837" s="67" t="s">
        <v>32</v>
      </c>
      <c r="J837" s="67"/>
      <c r="K837" s="28"/>
      <c r="L837" s="28"/>
      <c r="M837" s="28"/>
      <c r="N837" s="28"/>
      <c r="O837" s="28"/>
    </row>
    <row r="838" spans="1:15">
      <c r="A838" s="23"/>
      <c r="B838" s="8"/>
      <c r="C838" s="31" t="s">
        <v>33</v>
      </c>
      <c r="D838" s="35"/>
      <c r="E838" s="32"/>
      <c r="F838" s="32">
        <v>10</v>
      </c>
      <c r="G838" s="32">
        <v>10</v>
      </c>
      <c r="H838" s="34">
        <f t="shared" si="117"/>
        <v>0</v>
      </c>
      <c r="I838" s="67"/>
      <c r="J838" s="67"/>
      <c r="K838" s="28"/>
      <c r="L838" s="28"/>
      <c r="M838" s="28"/>
      <c r="N838" s="28"/>
      <c r="O838" s="28"/>
    </row>
    <row r="839" spans="1:15">
      <c r="A839" s="30" t="s">
        <v>38</v>
      </c>
      <c r="B839" s="30"/>
      <c r="C839" s="40" t="s">
        <v>98</v>
      </c>
      <c r="D839" s="35">
        <v>40</v>
      </c>
      <c r="E839" s="38"/>
      <c r="F839" s="35">
        <v>40</v>
      </c>
      <c r="G839" s="38">
        <v>40</v>
      </c>
      <c r="H839" s="39" t="e">
        <f t="shared" ref="H839" si="118">F839*$E$5/1000</f>
        <v>#REF!</v>
      </c>
      <c r="I839" s="68"/>
      <c r="J839" s="68">
        <v>40</v>
      </c>
      <c r="K839" s="69">
        <v>5.08</v>
      </c>
      <c r="L839" s="69">
        <v>4.6</v>
      </c>
      <c r="M839" s="69">
        <v>0.28</v>
      </c>
      <c r="N839" s="69">
        <v>62.8</v>
      </c>
      <c r="O839" s="70">
        <v>0.27</v>
      </c>
    </row>
    <row r="840" spans="1:15">
      <c r="A840" s="30" t="s">
        <v>36</v>
      </c>
      <c r="B840" s="30"/>
      <c r="C840" s="31" t="s">
        <v>24</v>
      </c>
      <c r="D840" s="35"/>
      <c r="E840" s="38"/>
      <c r="F840" s="35">
        <v>20</v>
      </c>
      <c r="G840" s="38">
        <v>20</v>
      </c>
      <c r="H840" s="39" t="e">
        <f>F840*#REF!/1000</f>
        <v>#REF!</v>
      </c>
      <c r="I840" s="68"/>
      <c r="J840" s="68"/>
      <c r="K840" s="69"/>
      <c r="L840" s="69"/>
      <c r="M840" s="69"/>
      <c r="N840" s="69"/>
      <c r="O840" s="69"/>
    </row>
    <row r="841" spans="1:15">
      <c r="A841" s="30" t="s">
        <v>42</v>
      </c>
      <c r="B841" s="30"/>
      <c r="C841" s="40" t="s">
        <v>37</v>
      </c>
      <c r="D841" s="35">
        <v>25</v>
      </c>
      <c r="E841" s="38"/>
      <c r="F841" s="35">
        <v>20</v>
      </c>
      <c r="G841" s="38">
        <v>20</v>
      </c>
      <c r="H841" s="39" t="e">
        <f>F841*#REF!/1000</f>
        <v>#REF!</v>
      </c>
      <c r="I841" s="68"/>
      <c r="J841" s="68">
        <v>40</v>
      </c>
      <c r="K841" s="69">
        <v>2</v>
      </c>
      <c r="L841" s="69">
        <v>0.35</v>
      </c>
      <c r="M841" s="69">
        <v>0.33</v>
      </c>
      <c r="N841" s="69">
        <v>48.75</v>
      </c>
      <c r="O841" s="69"/>
    </row>
    <row r="842" spans="1:15">
      <c r="A842" s="30" t="s">
        <v>42</v>
      </c>
      <c r="B842" s="37"/>
      <c r="C842" s="40" t="s">
        <v>84</v>
      </c>
      <c r="D842" s="35">
        <v>20</v>
      </c>
      <c r="E842" s="38"/>
      <c r="F842" s="35">
        <v>20</v>
      </c>
      <c r="G842" s="38"/>
      <c r="H842" s="39" t="e">
        <f>F842*$E$5/1000</f>
        <v>#REF!</v>
      </c>
      <c r="I842" s="68"/>
      <c r="J842" s="68">
        <v>20</v>
      </c>
      <c r="K842" s="69">
        <v>1.079</v>
      </c>
      <c r="L842" s="69">
        <v>0.195</v>
      </c>
      <c r="M842" s="69">
        <v>6.25</v>
      </c>
      <c r="N842" s="69">
        <v>36</v>
      </c>
      <c r="O842" s="69">
        <v>0</v>
      </c>
    </row>
    <row r="843" spans="1:15">
      <c r="A843" s="30" t="s">
        <v>43</v>
      </c>
      <c r="B843" s="37"/>
      <c r="C843" s="40" t="s">
        <v>376</v>
      </c>
      <c r="D843" s="35" t="s">
        <v>46</v>
      </c>
      <c r="E843" s="35" t="s">
        <v>46</v>
      </c>
      <c r="F843" s="35" t="s">
        <v>46</v>
      </c>
      <c r="G843" s="35" t="s">
        <v>46</v>
      </c>
      <c r="H843" s="35" t="s">
        <v>46</v>
      </c>
      <c r="I843" s="35" t="s">
        <v>46</v>
      </c>
      <c r="J843" s="35" t="s">
        <v>46</v>
      </c>
      <c r="K843" s="69">
        <v>0.4</v>
      </c>
      <c r="L843" s="69">
        <v>0.3</v>
      </c>
      <c r="M843" s="69">
        <v>10.3</v>
      </c>
      <c r="N843" s="69">
        <v>46</v>
      </c>
      <c r="O843" s="69">
        <v>22</v>
      </c>
    </row>
    <row r="844" spans="1:15">
      <c r="A844" s="23"/>
      <c r="B844" s="8"/>
      <c r="C844" s="41" t="s">
        <v>47</v>
      </c>
      <c r="D844" s="35"/>
      <c r="E844" s="32"/>
      <c r="F844" s="36"/>
      <c r="G844" s="32"/>
      <c r="H844" s="34"/>
      <c r="I844" s="67"/>
      <c r="J844" s="67"/>
      <c r="K844" s="64">
        <f>K828+K834+K839+K841+K842+K843</f>
        <v>15.659</v>
      </c>
      <c r="L844" s="64">
        <f t="shared" ref="L844:O844" si="119">L828+L834+L839+L841+L842+L843</f>
        <v>14.645</v>
      </c>
      <c r="M844" s="64">
        <f t="shared" si="119"/>
        <v>59.66</v>
      </c>
      <c r="N844" s="64">
        <f t="shared" si="119"/>
        <v>479.55</v>
      </c>
      <c r="O844" s="64">
        <f t="shared" si="119"/>
        <v>24.19</v>
      </c>
    </row>
    <row r="845" spans="1:15">
      <c r="A845" s="23"/>
      <c r="B845" s="115" t="s">
        <v>48</v>
      </c>
      <c r="C845" s="41"/>
      <c r="D845" s="35"/>
      <c r="E845" s="32"/>
      <c r="F845" s="36"/>
      <c r="G845" s="32"/>
      <c r="H845" s="34"/>
      <c r="I845" s="67"/>
      <c r="J845" s="67"/>
      <c r="K845" s="64"/>
      <c r="L845" s="64"/>
      <c r="M845" s="64"/>
      <c r="N845" s="64"/>
      <c r="O845" s="64"/>
    </row>
    <row r="846" spans="1:15">
      <c r="A846" s="30" t="s">
        <v>49</v>
      </c>
      <c r="B846" s="30"/>
      <c r="C846" s="24" t="s">
        <v>418</v>
      </c>
      <c r="D846" s="43">
        <v>60</v>
      </c>
      <c r="E846" s="38"/>
      <c r="F846" s="35"/>
      <c r="G846" s="38"/>
      <c r="H846" s="39" t="e">
        <f t="shared" ref="H846" si="120">F846*$E$5/1000</f>
        <v>#REF!</v>
      </c>
      <c r="I846" s="68"/>
      <c r="J846" s="68">
        <v>100</v>
      </c>
      <c r="K846" s="25">
        <v>0.48</v>
      </c>
      <c r="L846" s="25">
        <v>0.12</v>
      </c>
      <c r="M846" s="25">
        <v>1.56</v>
      </c>
      <c r="N846" s="25">
        <v>8.4</v>
      </c>
      <c r="O846" s="65">
        <v>2.94</v>
      </c>
    </row>
    <row r="847" spans="2:15">
      <c r="B847" s="147"/>
      <c r="C847" s="31" t="s">
        <v>206</v>
      </c>
      <c r="D847" s="177"/>
      <c r="E847" s="121"/>
      <c r="F847" s="32">
        <v>38.4</v>
      </c>
      <c r="G847" s="32">
        <v>27.6</v>
      </c>
      <c r="H847" s="34">
        <f>F847*$E$34/1000</f>
        <v>0</v>
      </c>
      <c r="I847" s="67">
        <f>E846*D846/1000</f>
        <v>0</v>
      </c>
      <c r="J847" s="67"/>
      <c r="K847" s="28"/>
      <c r="L847" s="28"/>
      <c r="M847" s="28"/>
      <c r="N847" s="28"/>
      <c r="O847" s="28"/>
    </row>
    <row r="848" spans="1:15">
      <c r="A848" s="152" t="s">
        <v>207</v>
      </c>
      <c r="B848" s="147"/>
      <c r="C848" s="31" t="s">
        <v>52</v>
      </c>
      <c r="D848" s="177"/>
      <c r="E848" s="121"/>
      <c r="F848" s="32">
        <v>33.78</v>
      </c>
      <c r="G848" s="32">
        <v>27</v>
      </c>
      <c r="H848" s="34">
        <f t="shared" ref="H848:H850" si="121">F848*$E$34/1000</f>
        <v>0</v>
      </c>
      <c r="I848" s="67" t="s">
        <v>74</v>
      </c>
      <c r="J848" s="67"/>
      <c r="K848" s="28"/>
      <c r="L848" s="28"/>
      <c r="M848" s="28"/>
      <c r="N848" s="28"/>
      <c r="O848" s="28"/>
    </row>
    <row r="849" spans="1:15">
      <c r="A849" s="152" t="s">
        <v>30</v>
      </c>
      <c r="B849" s="147"/>
      <c r="C849" s="31" t="s">
        <v>208</v>
      </c>
      <c r="D849" s="177"/>
      <c r="E849" s="121"/>
      <c r="F849" s="33">
        <v>6</v>
      </c>
      <c r="G849" s="33">
        <v>6</v>
      </c>
      <c r="H849" s="34">
        <f t="shared" si="121"/>
        <v>0</v>
      </c>
      <c r="I849" s="67"/>
      <c r="J849" s="67"/>
      <c r="K849" s="28"/>
      <c r="L849" s="28"/>
      <c r="M849" s="28"/>
      <c r="N849" s="28"/>
      <c r="O849" s="28"/>
    </row>
    <row r="850" spans="1:15">
      <c r="A850" s="23" t="s">
        <v>209</v>
      </c>
      <c r="B850" s="8"/>
      <c r="C850" s="24" t="s">
        <v>210</v>
      </c>
      <c r="D850" s="25">
        <v>200</v>
      </c>
      <c r="E850" s="28">
        <f>E846</f>
        <v>0</v>
      </c>
      <c r="F850" s="27"/>
      <c r="G850" s="28"/>
      <c r="H850" s="34">
        <f t="shared" si="121"/>
        <v>0</v>
      </c>
      <c r="I850" s="67"/>
      <c r="J850" s="67">
        <v>250</v>
      </c>
      <c r="K850" s="28">
        <v>1.6</v>
      </c>
      <c r="L850" s="28">
        <v>3.4</v>
      </c>
      <c r="M850" s="28">
        <v>5</v>
      </c>
      <c r="N850" s="28">
        <v>56</v>
      </c>
      <c r="O850" s="28">
        <v>19.55</v>
      </c>
    </row>
    <row r="851" spans="1:15">
      <c r="A851" s="23" t="s">
        <v>211</v>
      </c>
      <c r="B851" s="8"/>
      <c r="C851" s="130" t="s">
        <v>155</v>
      </c>
      <c r="D851" s="131"/>
      <c r="E851" s="32"/>
      <c r="F851" s="178">
        <v>80</v>
      </c>
      <c r="G851" s="178">
        <v>64</v>
      </c>
      <c r="H851" s="34">
        <f t="shared" ref="H851:H853" si="122">F851*$E$38/1000</f>
        <v>0</v>
      </c>
      <c r="I851" s="67"/>
      <c r="J851" s="67"/>
      <c r="K851" s="28"/>
      <c r="L851" s="28"/>
      <c r="M851" s="28"/>
      <c r="N851" s="28"/>
      <c r="O851" s="28"/>
    </row>
    <row r="852" spans="1:15">
      <c r="A852" s="23"/>
      <c r="B852" s="8"/>
      <c r="C852" s="31" t="s">
        <v>137</v>
      </c>
      <c r="D852" s="38"/>
      <c r="E852" s="32"/>
      <c r="F852" s="32">
        <v>10</v>
      </c>
      <c r="G852" s="32">
        <v>8</v>
      </c>
      <c r="H852" s="34">
        <f t="shared" si="122"/>
        <v>0</v>
      </c>
      <c r="I852" s="67" t="s">
        <v>32</v>
      </c>
      <c r="J852" s="67"/>
      <c r="K852" s="28"/>
      <c r="L852" s="28"/>
      <c r="M852" s="28"/>
      <c r="N852" s="28"/>
      <c r="O852" s="28"/>
    </row>
    <row r="853" spans="1:15">
      <c r="A853" s="23"/>
      <c r="B853" s="8"/>
      <c r="C853" s="31" t="s">
        <v>156</v>
      </c>
      <c r="D853" s="38"/>
      <c r="E853" s="32"/>
      <c r="F853" s="32">
        <v>9.6</v>
      </c>
      <c r="G853" s="32">
        <v>8</v>
      </c>
      <c r="H853" s="34">
        <f t="shared" si="122"/>
        <v>0</v>
      </c>
      <c r="I853" s="67"/>
      <c r="J853" s="67"/>
      <c r="K853" s="8"/>
      <c r="L853" s="8"/>
      <c r="M853" s="8"/>
      <c r="N853" s="8"/>
      <c r="O853" s="8"/>
    </row>
    <row r="854" spans="1:15">
      <c r="A854" s="23"/>
      <c r="B854" s="8"/>
      <c r="C854" s="31" t="s">
        <v>157</v>
      </c>
      <c r="D854" s="38"/>
      <c r="E854" s="32"/>
      <c r="F854" s="32">
        <v>1.2</v>
      </c>
      <c r="G854" s="32">
        <v>1.2</v>
      </c>
      <c r="H854" s="34"/>
      <c r="I854" s="67"/>
      <c r="J854" s="67"/>
      <c r="K854" s="8"/>
      <c r="L854" s="8"/>
      <c r="M854" s="8"/>
      <c r="N854" s="8"/>
      <c r="O854" s="8"/>
    </row>
    <row r="855" spans="1:15">
      <c r="A855" s="23"/>
      <c r="B855" s="8"/>
      <c r="C855" s="31" t="s">
        <v>119</v>
      </c>
      <c r="D855" s="38"/>
      <c r="E855" s="32"/>
      <c r="F855" s="32">
        <v>2</v>
      </c>
      <c r="G855" s="32">
        <v>2</v>
      </c>
      <c r="H855" s="34"/>
      <c r="I855" s="67"/>
      <c r="J855" s="67"/>
      <c r="K855" s="8"/>
      <c r="L855" s="8"/>
      <c r="M855" s="8"/>
      <c r="N855" s="8"/>
      <c r="O855" s="8"/>
    </row>
    <row r="856" spans="1:15">
      <c r="A856" s="23"/>
      <c r="B856" s="8"/>
      <c r="C856" s="31" t="s">
        <v>24</v>
      </c>
      <c r="D856" s="38"/>
      <c r="E856" s="32"/>
      <c r="F856" s="32">
        <v>4</v>
      </c>
      <c r="G856" s="32">
        <v>4</v>
      </c>
      <c r="H856" s="34">
        <f t="shared" ref="H856:H857" si="123">F856*$E$38/1000</f>
        <v>0</v>
      </c>
      <c r="I856" s="67"/>
      <c r="J856" s="67"/>
      <c r="K856" s="8"/>
      <c r="L856" s="8"/>
      <c r="M856" s="8"/>
      <c r="N856" s="8"/>
      <c r="O856" s="8"/>
    </row>
    <row r="857" spans="1:15">
      <c r="A857" s="23"/>
      <c r="B857" s="8"/>
      <c r="C857" s="31" t="s">
        <v>187</v>
      </c>
      <c r="D857" s="38"/>
      <c r="E857" s="32"/>
      <c r="F857" s="32">
        <v>160</v>
      </c>
      <c r="G857" s="32">
        <v>160</v>
      </c>
      <c r="H857" s="34">
        <f t="shared" si="123"/>
        <v>0</v>
      </c>
      <c r="I857" s="67"/>
      <c r="J857" s="67"/>
      <c r="K857" s="8"/>
      <c r="L857" s="8"/>
      <c r="M857" s="8"/>
      <c r="N857" s="8"/>
      <c r="O857" s="8"/>
    </row>
    <row r="858" spans="1:15">
      <c r="A858" s="23"/>
      <c r="B858" s="8"/>
      <c r="C858" s="31" t="s">
        <v>109</v>
      </c>
      <c r="D858" s="44"/>
      <c r="E858" s="45"/>
      <c r="F858" s="38">
        <v>21.6</v>
      </c>
      <c r="G858" s="38">
        <v>16.1</v>
      </c>
      <c r="H858" s="34"/>
      <c r="I858" s="67"/>
      <c r="J858" s="67"/>
      <c r="K858" s="8"/>
      <c r="L858" s="8"/>
      <c r="M858" s="8"/>
      <c r="N858" s="8"/>
      <c r="O858" s="8"/>
    </row>
    <row r="859" spans="1:15">
      <c r="A859" s="23"/>
      <c r="B859" s="8"/>
      <c r="C859" s="31" t="s">
        <v>110</v>
      </c>
      <c r="D859" s="38"/>
      <c r="E859" s="32"/>
      <c r="F859" s="32">
        <v>4</v>
      </c>
      <c r="G859" s="32">
        <v>4</v>
      </c>
      <c r="H859" s="34"/>
      <c r="I859" s="67"/>
      <c r="J859" s="67"/>
      <c r="K859" s="8"/>
      <c r="L859" s="8"/>
      <c r="M859" s="8"/>
      <c r="N859" s="8"/>
      <c r="O859" s="8"/>
    </row>
    <row r="860" spans="1:15">
      <c r="A860" s="30" t="s">
        <v>212</v>
      </c>
      <c r="B860" s="30"/>
      <c r="C860" s="24" t="s">
        <v>213</v>
      </c>
      <c r="D860" s="43" t="s">
        <v>214</v>
      </c>
      <c r="E860" s="25">
        <f>E851</f>
        <v>0</v>
      </c>
      <c r="F860" s="43"/>
      <c r="G860" s="25"/>
      <c r="H860" s="39">
        <f t="shared" ref="H860" si="124">F860*$E$27/1000</f>
        <v>0</v>
      </c>
      <c r="I860" s="68"/>
      <c r="J860" s="68" t="s">
        <v>392</v>
      </c>
      <c r="K860" s="25">
        <v>15.1</v>
      </c>
      <c r="L860" s="25">
        <v>9.8</v>
      </c>
      <c r="M860" s="25">
        <v>4.3</v>
      </c>
      <c r="N860" s="25">
        <v>166</v>
      </c>
      <c r="O860" s="25">
        <v>37.56</v>
      </c>
    </row>
    <row r="861" spans="1:15">
      <c r="A861" s="23" t="s">
        <v>76</v>
      </c>
      <c r="B861" s="8"/>
      <c r="C861" s="24" t="s">
        <v>77</v>
      </c>
      <c r="D861" s="25">
        <v>150</v>
      </c>
      <c r="E861" s="28">
        <f>E859</f>
        <v>0</v>
      </c>
      <c r="F861" s="27"/>
      <c r="G861" s="28"/>
      <c r="H861" s="34" t="e">
        <f>F861*#REF!/1000</f>
        <v>#REF!</v>
      </c>
      <c r="I861" s="67"/>
      <c r="J861" s="67">
        <v>180</v>
      </c>
      <c r="K861" s="28">
        <v>6.15</v>
      </c>
      <c r="L861" s="28">
        <v>5.55</v>
      </c>
      <c r="M861" s="28">
        <v>18</v>
      </c>
      <c r="N861" s="28">
        <v>147</v>
      </c>
      <c r="O861" s="75">
        <v>20.62</v>
      </c>
    </row>
    <row r="862" spans="1:15">
      <c r="A862" s="23" t="s">
        <v>78</v>
      </c>
      <c r="B862" s="8"/>
      <c r="C862" s="31" t="s">
        <v>57</v>
      </c>
      <c r="D862" s="25"/>
      <c r="E862" s="28"/>
      <c r="F862" s="32">
        <v>199.9</v>
      </c>
      <c r="G862" s="32">
        <v>150</v>
      </c>
      <c r="H862" s="34">
        <f>F862*$E$56/1000</f>
        <v>0</v>
      </c>
      <c r="I862" s="67"/>
      <c r="J862" s="67"/>
      <c r="K862" s="28"/>
      <c r="L862" s="28"/>
      <c r="M862" s="28"/>
      <c r="N862" s="28"/>
      <c r="O862" s="28"/>
    </row>
    <row r="863" spans="1:15">
      <c r="A863" s="23"/>
      <c r="B863" s="8"/>
      <c r="C863" s="31" t="s">
        <v>79</v>
      </c>
      <c r="D863" s="25"/>
      <c r="E863" s="28"/>
      <c r="F863" s="32">
        <v>4.5</v>
      </c>
      <c r="G863" s="32">
        <v>4.5</v>
      </c>
      <c r="H863" s="34">
        <f>F863*$E$56/1000</f>
        <v>0</v>
      </c>
      <c r="I863" s="67">
        <f>D861*E861/1000</f>
        <v>0</v>
      </c>
      <c r="J863" s="67"/>
      <c r="K863" s="28"/>
      <c r="L863" s="28"/>
      <c r="M863" s="28"/>
      <c r="N863" s="28"/>
      <c r="O863" s="28"/>
    </row>
    <row r="864" spans="1:15">
      <c r="A864" s="8" t="s">
        <v>123</v>
      </c>
      <c r="B864" s="8"/>
      <c r="C864" s="24" t="s">
        <v>421</v>
      </c>
      <c r="D864" s="25">
        <v>200</v>
      </c>
      <c r="E864" s="28">
        <f>E863</f>
        <v>0</v>
      </c>
      <c r="F864" s="27">
        <v>200</v>
      </c>
      <c r="G864" s="28"/>
      <c r="H864" s="67" t="e">
        <f>F864*#REF!/1000</f>
        <v>#REF!</v>
      </c>
      <c r="I864" s="67"/>
      <c r="J864" s="67">
        <v>200</v>
      </c>
      <c r="K864" s="28">
        <v>1.35</v>
      </c>
      <c r="L864" s="28">
        <v>0.3</v>
      </c>
      <c r="M864" s="28">
        <v>102.48</v>
      </c>
      <c r="N864" s="28">
        <v>105.34</v>
      </c>
      <c r="O864" s="28">
        <v>40</v>
      </c>
    </row>
    <row r="865" spans="1:15">
      <c r="A865" s="30" t="s">
        <v>87</v>
      </c>
      <c r="B865" s="30"/>
      <c r="C865" s="40" t="s">
        <v>307</v>
      </c>
      <c r="D865" s="35">
        <v>20</v>
      </c>
      <c r="E865" s="38"/>
      <c r="F865" s="35">
        <v>20</v>
      </c>
      <c r="G865" s="38"/>
      <c r="H865" s="39"/>
      <c r="I865" s="68"/>
      <c r="J865" s="68">
        <v>20</v>
      </c>
      <c r="K865" s="25">
        <v>1.5</v>
      </c>
      <c r="L865" s="25">
        <v>1.9</v>
      </c>
      <c r="M865" s="25">
        <v>14.8</v>
      </c>
      <c r="N865" s="25"/>
      <c r="O865" s="28"/>
    </row>
    <row r="866" spans="1:15">
      <c r="A866" s="30" t="s">
        <v>42</v>
      </c>
      <c r="B866" s="30"/>
      <c r="C866" s="24" t="s">
        <v>84</v>
      </c>
      <c r="D866" s="43">
        <v>40</v>
      </c>
      <c r="E866" s="25"/>
      <c r="F866" s="43">
        <v>50</v>
      </c>
      <c r="G866" s="25">
        <v>50</v>
      </c>
      <c r="H866" s="39" t="e">
        <f t="shared" ref="H866:H867" si="125">F866*$E$5/1000</f>
        <v>#REF!</v>
      </c>
      <c r="I866" s="68"/>
      <c r="J866" s="68">
        <v>60</v>
      </c>
      <c r="K866" s="25">
        <v>2.8</v>
      </c>
      <c r="L866" s="25">
        <v>0.51</v>
      </c>
      <c r="M866" s="25">
        <v>0.75</v>
      </c>
      <c r="N866" s="25">
        <v>90</v>
      </c>
      <c r="O866" s="25">
        <v>0</v>
      </c>
    </row>
    <row r="867" spans="1:15">
      <c r="A867" s="30" t="s">
        <v>42</v>
      </c>
      <c r="B867" s="30"/>
      <c r="C867" s="24" t="s">
        <v>37</v>
      </c>
      <c r="D867" s="47">
        <v>20</v>
      </c>
      <c r="E867" s="25"/>
      <c r="F867" s="43">
        <v>50</v>
      </c>
      <c r="G867" s="25">
        <v>50</v>
      </c>
      <c r="H867" s="39" t="e">
        <f t="shared" si="125"/>
        <v>#REF!</v>
      </c>
      <c r="I867" s="76"/>
      <c r="J867" s="68">
        <v>30</v>
      </c>
      <c r="K867" s="69">
        <v>4.1</v>
      </c>
      <c r="L867" s="69">
        <v>0.7</v>
      </c>
      <c r="M867" s="69">
        <v>0.65</v>
      </c>
      <c r="N867" s="69">
        <v>97.5</v>
      </c>
      <c r="O867" s="69">
        <v>0</v>
      </c>
    </row>
    <row r="868" spans="1:15">
      <c r="A868" s="8"/>
      <c r="B868" s="109" t="s">
        <v>85</v>
      </c>
      <c r="C868" s="137"/>
      <c r="D868" s="25"/>
      <c r="E868" s="28"/>
      <c r="F868" s="27"/>
      <c r="G868" s="28"/>
      <c r="H868" s="67"/>
      <c r="I868" s="64"/>
      <c r="J868" s="64"/>
      <c r="K868" s="64"/>
      <c r="L868" s="64"/>
      <c r="M868" s="64"/>
      <c r="N868" s="59"/>
      <c r="O868" s="59"/>
    </row>
    <row r="869" spans="1:15">
      <c r="A869" s="8" t="s">
        <v>168</v>
      </c>
      <c r="B869" s="8"/>
      <c r="C869" s="48" t="s">
        <v>322</v>
      </c>
      <c r="D869" s="49">
        <v>200</v>
      </c>
      <c r="E869" s="50"/>
      <c r="F869" s="51"/>
      <c r="G869" s="50"/>
      <c r="H869" s="39"/>
      <c r="I869" s="78"/>
      <c r="J869" s="141">
        <v>200</v>
      </c>
      <c r="K869" s="79">
        <v>0.6</v>
      </c>
      <c r="L869" s="79">
        <v>0</v>
      </c>
      <c r="M869" s="79">
        <v>0.13</v>
      </c>
      <c r="N869" s="84">
        <v>70</v>
      </c>
      <c r="O869" s="82"/>
    </row>
    <row r="870" spans="1:15">
      <c r="A870" s="30" t="s">
        <v>87</v>
      </c>
      <c r="B870" s="30"/>
      <c r="C870" s="40" t="s">
        <v>307</v>
      </c>
      <c r="D870" s="35">
        <v>20</v>
      </c>
      <c r="E870" s="38"/>
      <c r="F870" s="35">
        <v>20</v>
      </c>
      <c r="G870" s="38"/>
      <c r="H870" s="39"/>
      <c r="I870" s="68"/>
      <c r="J870" s="68">
        <v>20</v>
      </c>
      <c r="K870" s="25">
        <v>1.5</v>
      </c>
      <c r="L870" s="25">
        <v>1.9</v>
      </c>
      <c r="M870" s="25">
        <v>14.8</v>
      </c>
      <c r="N870" s="25"/>
      <c r="O870" s="25"/>
    </row>
    <row r="871" spans="1:15">
      <c r="A871" s="30"/>
      <c r="B871" s="30"/>
      <c r="C871" s="24"/>
      <c r="D871" s="47"/>
      <c r="E871" s="25"/>
      <c r="F871" s="43"/>
      <c r="G871" s="25"/>
      <c r="H871" s="39"/>
      <c r="I871" s="76"/>
      <c r="J871" s="76"/>
      <c r="K871" s="69"/>
      <c r="L871" s="69"/>
      <c r="M871" s="69"/>
      <c r="N871" s="69"/>
      <c r="O871" s="69"/>
    </row>
    <row r="872" spans="1:15">
      <c r="A872" s="23"/>
      <c r="B872" s="165"/>
      <c r="C872" s="41" t="s">
        <v>47</v>
      </c>
      <c r="D872" s="68"/>
      <c r="E872" s="28"/>
      <c r="F872" s="32"/>
      <c r="G872" s="32"/>
      <c r="H872" s="34">
        <f t="shared" ref="H872" si="126">F872*$E$72/1000</f>
        <v>0</v>
      </c>
      <c r="I872" s="67"/>
      <c r="J872" s="67"/>
      <c r="K872" s="64">
        <f>K846+K850+K860+K861+K864+K866+K867</f>
        <v>31.58</v>
      </c>
      <c r="L872" s="64">
        <f t="shared" ref="L872:O872" si="127">L846+L850+L860+L861+L864+L866+L867</f>
        <v>20.38</v>
      </c>
      <c r="M872" s="64">
        <f t="shared" si="127"/>
        <v>132.74</v>
      </c>
      <c r="N872" s="64">
        <f t="shared" si="127"/>
        <v>670.24</v>
      </c>
      <c r="O872" s="64">
        <f t="shared" si="127"/>
        <v>120.67</v>
      </c>
    </row>
    <row r="873" spans="1:15">
      <c r="A873" s="23"/>
      <c r="B873" s="8"/>
      <c r="C873" s="48" t="s">
        <v>331</v>
      </c>
      <c r="D873" s="86"/>
      <c r="E873" s="8"/>
      <c r="F873" s="11"/>
      <c r="G873" s="8"/>
      <c r="H873" s="12"/>
      <c r="I873" s="58"/>
      <c r="J873" s="58"/>
      <c r="K873" s="64">
        <f>K844+K872</f>
        <v>47.239</v>
      </c>
      <c r="L873" s="64">
        <f t="shared" ref="L873:O873" si="128">L844+L872</f>
        <v>35.025</v>
      </c>
      <c r="M873" s="64">
        <f t="shared" si="128"/>
        <v>192.4</v>
      </c>
      <c r="N873" s="64">
        <f t="shared" si="128"/>
        <v>1149.79</v>
      </c>
      <c r="O873" s="182">
        <f t="shared" si="128"/>
        <v>144.86</v>
      </c>
    </row>
    <row r="874" spans="1:15">
      <c r="A874" s="23"/>
      <c r="B874" s="8"/>
      <c r="C874" s="9"/>
      <c r="D874" s="10" t="s">
        <v>217</v>
      </c>
      <c r="E874" s="8"/>
      <c r="F874" s="11"/>
      <c r="G874" s="11"/>
      <c r="H874" s="12"/>
      <c r="I874" s="58"/>
      <c r="J874" s="58"/>
      <c r="K874" s="8"/>
      <c r="L874" s="8"/>
      <c r="M874" s="8"/>
      <c r="N874" s="8"/>
      <c r="O874" s="8"/>
    </row>
    <row r="875" ht="30" spans="1:15">
      <c r="A875" s="180" t="s">
        <v>2</v>
      </c>
      <c r="B875" s="14" t="s">
        <v>3</v>
      </c>
      <c r="C875" s="15" t="s">
        <v>4</v>
      </c>
      <c r="D875" s="16" t="s">
        <v>17</v>
      </c>
      <c r="E875" s="15" t="s">
        <v>6</v>
      </c>
      <c r="F875" s="15" t="s">
        <v>7</v>
      </c>
      <c r="G875" s="15" t="s">
        <v>8</v>
      </c>
      <c r="H875" s="17" t="s">
        <v>9</v>
      </c>
      <c r="I875" s="15"/>
      <c r="J875" s="15"/>
      <c r="K875" s="15" t="s">
        <v>11</v>
      </c>
      <c r="L875" s="15" t="s">
        <v>12</v>
      </c>
      <c r="M875" s="15" t="s">
        <v>13</v>
      </c>
      <c r="N875" s="59" t="s">
        <v>14</v>
      </c>
      <c r="O875" s="122" t="s">
        <v>15</v>
      </c>
    </row>
    <row r="876" spans="1:15">
      <c r="A876" s="23"/>
      <c r="B876" s="114" t="s">
        <v>16</v>
      </c>
      <c r="C876" s="115"/>
      <c r="D876" s="116"/>
      <c r="E876" s="15"/>
      <c r="F876" s="15"/>
      <c r="G876" s="15"/>
      <c r="H876" s="17"/>
      <c r="I876" s="15"/>
      <c r="J876" s="15"/>
      <c r="K876" s="15"/>
      <c r="L876" s="15"/>
      <c r="M876" s="15"/>
      <c r="N876" s="59"/>
      <c r="O876" s="122"/>
    </row>
    <row r="877" spans="1:15">
      <c r="A877" s="30" t="s">
        <v>18</v>
      </c>
      <c r="B877" s="8"/>
      <c r="C877" s="24" t="s">
        <v>333</v>
      </c>
      <c r="D877" s="25">
        <v>200</v>
      </c>
      <c r="E877" s="26" t="e">
        <f>#REF!</f>
        <v>#REF!</v>
      </c>
      <c r="F877" s="27"/>
      <c r="G877" s="28"/>
      <c r="H877" s="29"/>
      <c r="I877" s="64"/>
      <c r="J877" s="64">
        <v>200</v>
      </c>
      <c r="K877" s="25">
        <v>4.3</v>
      </c>
      <c r="L877" s="25">
        <v>6</v>
      </c>
      <c r="M877" s="25">
        <v>27.7</v>
      </c>
      <c r="N877" s="25">
        <v>186</v>
      </c>
      <c r="O877" s="65">
        <v>0.65</v>
      </c>
    </row>
    <row r="878" spans="2:15">
      <c r="B878" s="30"/>
      <c r="C878" s="31" t="s">
        <v>20</v>
      </c>
      <c r="D878" s="25"/>
      <c r="E878" s="32"/>
      <c r="F878" s="33">
        <v>44.4</v>
      </c>
      <c r="G878" s="33">
        <v>44.4</v>
      </c>
      <c r="H878" s="34" t="e">
        <f>F878*$E$5/1000</f>
        <v>#REF!</v>
      </c>
      <c r="I878" s="67"/>
      <c r="J878" s="67"/>
      <c r="K878" s="28"/>
      <c r="L878" s="28"/>
      <c r="M878" s="28"/>
      <c r="N878" s="28"/>
      <c r="O878" s="28"/>
    </row>
    <row r="879" spans="1:15">
      <c r="A879" s="30" t="s">
        <v>21</v>
      </c>
      <c r="B879" s="30"/>
      <c r="C879" s="31" t="s">
        <v>22</v>
      </c>
      <c r="D879" s="25"/>
      <c r="E879" s="32"/>
      <c r="F879" s="33">
        <v>98.4</v>
      </c>
      <c r="G879" s="33">
        <v>98.4</v>
      </c>
      <c r="H879" s="34" t="e">
        <f>F879*$E$5/1000</f>
        <v>#REF!</v>
      </c>
      <c r="I879" s="67"/>
      <c r="J879" s="67"/>
      <c r="K879" s="28"/>
      <c r="L879" s="28"/>
      <c r="M879" s="28"/>
      <c r="N879" s="28"/>
      <c r="O879" s="28"/>
    </row>
    <row r="880" spans="1:15">
      <c r="A880" s="23"/>
      <c r="B880" s="8"/>
      <c r="C880" s="31" t="s">
        <v>23</v>
      </c>
      <c r="D880" s="25"/>
      <c r="E880" s="32"/>
      <c r="F880" s="33">
        <v>6</v>
      </c>
      <c r="G880" s="33">
        <v>6</v>
      </c>
      <c r="H880" s="34" t="e">
        <f>F880*$E$5/1000</f>
        <v>#REF!</v>
      </c>
      <c r="I880" s="67"/>
      <c r="J880" s="67"/>
      <c r="K880" s="28"/>
      <c r="L880" s="28"/>
      <c r="M880" s="28"/>
      <c r="N880" s="28"/>
      <c r="O880" s="28"/>
    </row>
    <row r="881" spans="1:15">
      <c r="A881" s="23"/>
      <c r="B881" s="8"/>
      <c r="C881" s="31" t="s">
        <v>24</v>
      </c>
      <c r="D881" s="25"/>
      <c r="E881" s="32"/>
      <c r="F881" s="33">
        <v>6</v>
      </c>
      <c r="G881" s="33">
        <v>6</v>
      </c>
      <c r="H881" s="34" t="e">
        <f>F881*$E$5/1000</f>
        <v>#REF!</v>
      </c>
      <c r="I881" s="67" t="e">
        <f>D877*E877/1000</f>
        <v>#REF!</v>
      </c>
      <c r="J881" s="67"/>
      <c r="K881" s="28"/>
      <c r="L881" s="28"/>
      <c r="M881" s="28"/>
      <c r="N881" s="28"/>
      <c r="O881" s="28"/>
    </row>
    <row r="882" spans="1:15">
      <c r="A882" s="23"/>
      <c r="B882" s="8"/>
      <c r="C882" s="31" t="s">
        <v>25</v>
      </c>
      <c r="D882" s="35"/>
      <c r="E882" s="32"/>
      <c r="F882" s="36">
        <v>65.6</v>
      </c>
      <c r="G882" s="36">
        <v>65.6</v>
      </c>
      <c r="H882" s="34" t="e">
        <f>F882*$E$5/1000</f>
        <v>#REF!</v>
      </c>
      <c r="I882" s="67"/>
      <c r="J882" s="67"/>
      <c r="K882" s="28"/>
      <c r="L882" s="28"/>
      <c r="M882" s="28"/>
      <c r="N882" s="28"/>
      <c r="O882" s="28"/>
    </row>
    <row r="883" spans="1:15">
      <c r="A883" s="37" t="s">
        <v>204</v>
      </c>
      <c r="B883" s="37"/>
      <c r="C883" s="24" t="s">
        <v>394</v>
      </c>
      <c r="D883" s="25">
        <v>200</v>
      </c>
      <c r="E883" s="25" t="e">
        <f>#REF!</f>
        <v>#REF!</v>
      </c>
      <c r="F883" s="25"/>
      <c r="G883" s="25"/>
      <c r="H883" s="68" t="e">
        <f t="shared" ref="H883" si="129">F883*$E$5/1000</f>
        <v>#REF!</v>
      </c>
      <c r="I883" s="68"/>
      <c r="J883" s="68">
        <v>200</v>
      </c>
      <c r="K883" s="25">
        <v>1.6</v>
      </c>
      <c r="L883" s="25">
        <v>1.6</v>
      </c>
      <c r="M883" s="25">
        <v>12.4</v>
      </c>
      <c r="N883" s="25">
        <v>70</v>
      </c>
      <c r="O883" s="28">
        <v>1.33</v>
      </c>
    </row>
    <row r="884" spans="1:15">
      <c r="A884" s="23" t="s">
        <v>219</v>
      </c>
      <c r="B884" s="8"/>
      <c r="C884" s="31" t="s">
        <v>220</v>
      </c>
      <c r="D884" s="35"/>
      <c r="E884" s="32"/>
      <c r="F884" s="32">
        <v>2</v>
      </c>
      <c r="G884" s="32">
        <v>2</v>
      </c>
      <c r="H884" s="67">
        <f>F884*$E$14/1000</f>
        <v>0</v>
      </c>
      <c r="I884" s="67"/>
      <c r="J884" s="67"/>
      <c r="K884" s="28"/>
      <c r="L884" s="28"/>
      <c r="M884" s="28"/>
      <c r="N884" s="28"/>
      <c r="O884" s="28"/>
    </row>
    <row r="885" spans="1:15">
      <c r="A885" s="23" t="s">
        <v>115</v>
      </c>
      <c r="B885" s="8"/>
      <c r="C885" s="31" t="s">
        <v>25</v>
      </c>
      <c r="D885" s="35"/>
      <c r="E885" s="32"/>
      <c r="F885" s="32">
        <v>216</v>
      </c>
      <c r="G885" s="32">
        <v>216</v>
      </c>
      <c r="H885" s="67">
        <f t="shared" ref="H885:H886" si="130">F885*$E$14/1000</f>
        <v>0</v>
      </c>
      <c r="I885" s="67" t="s">
        <v>221</v>
      </c>
      <c r="J885" s="67"/>
      <c r="K885" s="28"/>
      <c r="L885" s="28"/>
      <c r="M885" s="28"/>
      <c r="N885" s="28"/>
      <c r="O885" s="28"/>
    </row>
    <row r="886" spans="1:15">
      <c r="A886" s="23"/>
      <c r="B886" s="8"/>
      <c r="C886" s="31" t="s">
        <v>33</v>
      </c>
      <c r="D886" s="35"/>
      <c r="E886" s="32"/>
      <c r="F886" s="32">
        <v>15</v>
      </c>
      <c r="G886" s="32">
        <v>15</v>
      </c>
      <c r="H886" s="67">
        <f t="shared" si="130"/>
        <v>0</v>
      </c>
      <c r="I886" s="67"/>
      <c r="J886" s="67"/>
      <c r="K886" s="28"/>
      <c r="L886" s="28"/>
      <c r="M886" s="28"/>
      <c r="N886" s="28"/>
      <c r="O886" s="28"/>
    </row>
    <row r="887" spans="1:15">
      <c r="A887" s="23" t="s">
        <v>142</v>
      </c>
      <c r="B887" s="8"/>
      <c r="C887" s="164" t="s">
        <v>422</v>
      </c>
      <c r="D887" s="25" t="s">
        <v>396</v>
      </c>
      <c r="E887" s="28" t="e">
        <f>E883</f>
        <v>#REF!</v>
      </c>
      <c r="F887" s="27"/>
      <c r="G887" s="28"/>
      <c r="H887" s="34">
        <f t="shared" ref="H887" si="131">F887*$E$13/1000</f>
        <v>0</v>
      </c>
      <c r="I887" s="67"/>
      <c r="J887" s="67" t="s">
        <v>41</v>
      </c>
      <c r="K887" s="25">
        <v>5.4</v>
      </c>
      <c r="L887" s="25">
        <v>6.15</v>
      </c>
      <c r="M887" s="25">
        <v>12.9</v>
      </c>
      <c r="N887" s="25">
        <v>128.5</v>
      </c>
      <c r="O887" s="25">
        <v>0</v>
      </c>
    </row>
    <row r="888" spans="1:15">
      <c r="A888" s="30"/>
      <c r="B888" s="37"/>
      <c r="C888" s="40" t="s">
        <v>84</v>
      </c>
      <c r="D888" s="35">
        <v>20</v>
      </c>
      <c r="E888" s="38"/>
      <c r="F888" s="35">
        <v>20</v>
      </c>
      <c r="G888" s="38"/>
      <c r="H888" s="39" t="e">
        <f>F888*$E$5/1000</f>
        <v>#REF!</v>
      </c>
      <c r="I888" s="68"/>
      <c r="J888" s="68">
        <v>20</v>
      </c>
      <c r="K888" s="69">
        <v>1.079</v>
      </c>
      <c r="L888" s="69">
        <v>0.195</v>
      </c>
      <c r="M888" s="69">
        <v>6.25</v>
      </c>
      <c r="N888" s="69">
        <v>36</v>
      </c>
      <c r="O888" s="69">
        <v>0</v>
      </c>
    </row>
    <row r="889" spans="1:15">
      <c r="A889" s="30" t="s">
        <v>43</v>
      </c>
      <c r="B889" s="37"/>
      <c r="C889" s="40" t="s">
        <v>319</v>
      </c>
      <c r="D889" s="35">
        <v>150</v>
      </c>
      <c r="E889" s="38"/>
      <c r="F889" s="35">
        <v>150</v>
      </c>
      <c r="G889" s="38">
        <v>100</v>
      </c>
      <c r="H889" s="39"/>
      <c r="I889" s="68"/>
      <c r="J889" s="68">
        <v>150</v>
      </c>
      <c r="K889" s="69">
        <v>1.5</v>
      </c>
      <c r="L889" s="69">
        <v>0.5</v>
      </c>
      <c r="M889" s="69">
        <v>21</v>
      </c>
      <c r="N889" s="69">
        <v>95</v>
      </c>
      <c r="O889" s="69">
        <v>10</v>
      </c>
    </row>
    <row r="890" spans="1:15">
      <c r="A890" s="23"/>
      <c r="B890" s="8"/>
      <c r="C890" s="41" t="s">
        <v>47</v>
      </c>
      <c r="D890" s="35"/>
      <c r="E890" s="32"/>
      <c r="F890" s="36"/>
      <c r="G890" s="32"/>
      <c r="H890" s="34"/>
      <c r="I890" s="67"/>
      <c r="J890" s="67"/>
      <c r="K890" s="64">
        <f>K877+K883+K887+K888+K889</f>
        <v>13.879</v>
      </c>
      <c r="L890" s="64">
        <f>L877+L883+L887+L888+L889</f>
        <v>14.445</v>
      </c>
      <c r="M890" s="64">
        <f>M877+M883+M887+M888+M889</f>
        <v>80.25</v>
      </c>
      <c r="N890" s="64">
        <f>N877+N883+N887+N888+N889</f>
        <v>515.5</v>
      </c>
      <c r="O890" s="64">
        <f>O877+O883+O887+O888+O889</f>
        <v>11.98</v>
      </c>
    </row>
    <row r="891" spans="1:15">
      <c r="A891" s="23"/>
      <c r="B891" s="52" t="s">
        <v>48</v>
      </c>
      <c r="C891" s="41"/>
      <c r="D891" s="35"/>
      <c r="E891" s="32"/>
      <c r="F891" s="36"/>
      <c r="G891" s="32"/>
      <c r="H891" s="34"/>
      <c r="I891" s="67"/>
      <c r="J891" s="67"/>
      <c r="K891" s="64"/>
      <c r="L891" s="64"/>
      <c r="M891" s="64"/>
      <c r="N891" s="64"/>
      <c r="O891" s="64"/>
    </row>
    <row r="892" spans="1:15">
      <c r="A892" s="30" t="s">
        <v>49</v>
      </c>
      <c r="B892" s="30"/>
      <c r="C892" s="24" t="s">
        <v>423</v>
      </c>
      <c r="D892" s="43" t="s">
        <v>41</v>
      </c>
      <c r="E892" s="38"/>
      <c r="F892" s="35"/>
      <c r="G892" s="38"/>
      <c r="H892" s="39" t="e">
        <f t="shared" ref="H892" si="132">F892*$E$5/1000</f>
        <v>#REF!</v>
      </c>
      <c r="I892" s="68"/>
      <c r="J892" s="68" t="s">
        <v>378</v>
      </c>
      <c r="K892" s="25">
        <v>0.48</v>
      </c>
      <c r="L892" s="25">
        <v>0.12</v>
      </c>
      <c r="M892" s="25">
        <v>1.56</v>
      </c>
      <c r="N892" s="25">
        <v>8.4</v>
      </c>
      <c r="O892" s="65">
        <v>2.94</v>
      </c>
    </row>
    <row r="893" spans="1:15">
      <c r="A893" s="23" t="s">
        <v>225</v>
      </c>
      <c r="B893" s="8"/>
      <c r="C893" s="24" t="s">
        <v>226</v>
      </c>
      <c r="D893" s="25">
        <v>200</v>
      </c>
      <c r="E893" s="28">
        <f>E891</f>
        <v>0</v>
      </c>
      <c r="F893" s="27"/>
      <c r="G893" s="28"/>
      <c r="H893" s="34">
        <f>F893*$E$34/1000</f>
        <v>0</v>
      </c>
      <c r="I893" s="67"/>
      <c r="J893" s="67">
        <v>200</v>
      </c>
      <c r="K893" s="28">
        <v>2.4</v>
      </c>
      <c r="L893" s="28">
        <v>1.6</v>
      </c>
      <c r="M893" s="28">
        <v>16.6</v>
      </c>
      <c r="N893" s="28">
        <v>90</v>
      </c>
      <c r="O893" s="28">
        <v>16.8</v>
      </c>
    </row>
    <row r="894" spans="1:15">
      <c r="A894" s="23"/>
      <c r="B894" s="8"/>
      <c r="C894" s="31" t="s">
        <v>227</v>
      </c>
      <c r="D894" s="44"/>
      <c r="E894" s="181"/>
      <c r="F894" s="32">
        <v>8</v>
      </c>
      <c r="G894" s="32">
        <v>8</v>
      </c>
      <c r="H894" s="34">
        <f t="shared" ref="H894:H901" si="133">F894*$E$36/1000</f>
        <v>0</v>
      </c>
      <c r="I894" s="67"/>
      <c r="J894" s="67"/>
      <c r="K894" s="28"/>
      <c r="L894" s="28"/>
      <c r="M894" s="28"/>
      <c r="N894" s="28"/>
      <c r="O894" s="28"/>
    </row>
    <row r="895" spans="1:15">
      <c r="A895" s="23" t="s">
        <v>228</v>
      </c>
      <c r="B895" s="8"/>
      <c r="C895" s="130" t="s">
        <v>57</v>
      </c>
      <c r="D895" s="131"/>
      <c r="E895" s="32"/>
      <c r="F895" s="178">
        <v>75</v>
      </c>
      <c r="G895" s="178">
        <v>60</v>
      </c>
      <c r="H895" s="34">
        <f t="shared" si="133"/>
        <v>0</v>
      </c>
      <c r="I895" s="67"/>
      <c r="J895" s="67"/>
      <c r="K895" s="28"/>
      <c r="L895" s="28"/>
      <c r="M895" s="28"/>
      <c r="N895" s="28"/>
      <c r="O895" s="28"/>
    </row>
    <row r="896" spans="1:15">
      <c r="A896" s="23"/>
      <c r="B896" s="8"/>
      <c r="C896" s="31" t="s">
        <v>137</v>
      </c>
      <c r="D896" s="38"/>
      <c r="E896" s="32"/>
      <c r="F896" s="32">
        <v>10</v>
      </c>
      <c r="G896" s="32">
        <v>8</v>
      </c>
      <c r="H896" s="34">
        <f t="shared" si="133"/>
        <v>0</v>
      </c>
      <c r="I896" s="67">
        <f>D893*E893/1000</f>
        <v>0</v>
      </c>
      <c r="J896" s="67"/>
      <c r="K896" s="28"/>
      <c r="L896" s="28"/>
      <c r="M896" s="28"/>
      <c r="N896" s="28"/>
      <c r="O896" s="28"/>
    </row>
    <row r="897" spans="1:15">
      <c r="A897" s="23"/>
      <c r="B897" s="8"/>
      <c r="C897" s="31" t="s">
        <v>59</v>
      </c>
      <c r="D897" s="25"/>
      <c r="E897" s="28"/>
      <c r="F897" s="32">
        <v>9.6</v>
      </c>
      <c r="G897" s="32">
        <v>8</v>
      </c>
      <c r="H897" s="34">
        <f t="shared" si="133"/>
        <v>0</v>
      </c>
      <c r="I897" s="67" t="s">
        <v>32</v>
      </c>
      <c r="J897" s="67"/>
      <c r="K897" s="28"/>
      <c r="L897" s="28"/>
      <c r="M897" s="28"/>
      <c r="N897" s="28"/>
      <c r="O897" s="28"/>
    </row>
    <row r="898" spans="1:15">
      <c r="A898" s="23"/>
      <c r="B898" s="8"/>
      <c r="C898" s="31" t="s">
        <v>24</v>
      </c>
      <c r="D898" s="38"/>
      <c r="E898" s="32"/>
      <c r="F898" s="32">
        <v>2</v>
      </c>
      <c r="G898" s="32">
        <v>2</v>
      </c>
      <c r="H898" s="34">
        <f t="shared" si="133"/>
        <v>0</v>
      </c>
      <c r="I898" s="67"/>
      <c r="J898" s="67"/>
      <c r="K898" s="8"/>
      <c r="L898" s="8"/>
      <c r="M898" s="8"/>
      <c r="N898" s="8"/>
      <c r="O898" s="8"/>
    </row>
    <row r="899" spans="1:15">
      <c r="A899" s="23"/>
      <c r="B899" s="8"/>
      <c r="C899" s="31" t="s">
        <v>114</v>
      </c>
      <c r="D899" s="38"/>
      <c r="E899" s="32"/>
      <c r="F899" s="32">
        <v>19</v>
      </c>
      <c r="G899" s="32">
        <v>15</v>
      </c>
      <c r="H899" s="34">
        <f t="shared" si="133"/>
        <v>0</v>
      </c>
      <c r="I899" s="67"/>
      <c r="J899" s="67"/>
      <c r="K899" s="8"/>
      <c r="L899" s="8"/>
      <c r="M899" s="8"/>
      <c r="N899" s="8"/>
      <c r="O899" s="8"/>
    </row>
    <row r="900" spans="1:15">
      <c r="A900" s="23"/>
      <c r="B900" s="8"/>
      <c r="C900" s="31" t="s">
        <v>187</v>
      </c>
      <c r="D900" s="38"/>
      <c r="E900" s="32"/>
      <c r="F900" s="32">
        <v>150</v>
      </c>
      <c r="G900" s="32">
        <v>150</v>
      </c>
      <c r="H900" s="34">
        <f t="shared" si="133"/>
        <v>0</v>
      </c>
      <c r="I900" s="67"/>
      <c r="J900" s="67"/>
      <c r="K900" s="8"/>
      <c r="L900" s="8"/>
      <c r="M900" s="8"/>
      <c r="N900" s="8"/>
      <c r="O900" s="8"/>
    </row>
    <row r="901" spans="1:15">
      <c r="A901" s="23" t="s">
        <v>229</v>
      </c>
      <c r="B901" s="8"/>
      <c r="C901" s="24" t="s">
        <v>230</v>
      </c>
      <c r="D901" s="25" t="s">
        <v>214</v>
      </c>
      <c r="E901" s="121">
        <f>E893</f>
        <v>0</v>
      </c>
      <c r="F901" s="183"/>
      <c r="G901" s="121"/>
      <c r="H901" s="34">
        <f t="shared" si="133"/>
        <v>0</v>
      </c>
      <c r="I901" s="67"/>
      <c r="J901" s="67" t="s">
        <v>392</v>
      </c>
      <c r="K901" s="28">
        <v>0.75</v>
      </c>
      <c r="L901" s="28">
        <v>6.8</v>
      </c>
      <c r="M901" s="28">
        <v>6.81</v>
      </c>
      <c r="N901" s="28">
        <v>90.9</v>
      </c>
      <c r="O901" s="28">
        <v>1.8</v>
      </c>
    </row>
    <row r="902" spans="1:15">
      <c r="A902" s="23" t="s">
        <v>232</v>
      </c>
      <c r="B902" s="8"/>
      <c r="C902" s="31" t="s">
        <v>233</v>
      </c>
      <c r="D902" s="44"/>
      <c r="E902" s="184"/>
      <c r="F902" s="36">
        <v>96.96</v>
      </c>
      <c r="G902" s="32">
        <v>92.4</v>
      </c>
      <c r="H902" s="34" t="e">
        <f>F902*#REF!/1000</f>
        <v>#REF!</v>
      </c>
      <c r="I902" s="67"/>
      <c r="J902" s="67"/>
      <c r="K902" s="33"/>
      <c r="L902" s="186" t="s">
        <v>234</v>
      </c>
      <c r="M902" s="187"/>
      <c r="N902" s="187"/>
      <c r="O902" s="188"/>
    </row>
    <row r="903" spans="1:15">
      <c r="A903" s="23"/>
      <c r="B903" s="8"/>
      <c r="C903" s="31" t="s">
        <v>107</v>
      </c>
      <c r="D903" s="38"/>
      <c r="E903" s="33"/>
      <c r="F903" s="32">
        <v>22.5</v>
      </c>
      <c r="G903" s="32">
        <v>18</v>
      </c>
      <c r="H903" s="34" t="e">
        <f>F903*#REF!/1000</f>
        <v>#REF!</v>
      </c>
      <c r="I903" s="67"/>
      <c r="J903" s="67"/>
      <c r="K903" s="33"/>
      <c r="L903" s="33"/>
      <c r="M903" s="33"/>
      <c r="N903" s="33"/>
      <c r="O903" s="33"/>
    </row>
    <row r="904" spans="1:15">
      <c r="A904" s="23"/>
      <c r="B904" s="8"/>
      <c r="C904" s="31" t="s">
        <v>235</v>
      </c>
      <c r="D904" s="38"/>
      <c r="E904" s="33"/>
      <c r="F904" s="32">
        <v>4</v>
      </c>
      <c r="G904" s="32">
        <v>3</v>
      </c>
      <c r="H904" s="34" t="e">
        <f>F904*#REF!/1000</f>
        <v>#REF!</v>
      </c>
      <c r="I904" s="67"/>
      <c r="J904" s="67"/>
      <c r="K904" s="33"/>
      <c r="L904" s="33"/>
      <c r="M904" s="33"/>
      <c r="N904" s="33"/>
      <c r="O904" s="33"/>
    </row>
    <row r="905" spans="1:15">
      <c r="A905" s="23"/>
      <c r="B905" s="8"/>
      <c r="C905" s="31" t="s">
        <v>59</v>
      </c>
      <c r="D905" s="38"/>
      <c r="E905" s="33"/>
      <c r="F905" s="32">
        <v>9.5</v>
      </c>
      <c r="G905" s="32">
        <v>8</v>
      </c>
      <c r="H905" s="34" t="e">
        <f>F905*#REF!/1000</f>
        <v>#REF!</v>
      </c>
      <c r="I905" s="67"/>
      <c r="J905" s="67"/>
      <c r="K905" s="33"/>
      <c r="L905" s="33"/>
      <c r="M905" s="33"/>
      <c r="N905" s="33"/>
      <c r="O905" s="33"/>
    </row>
    <row r="906" spans="1:15">
      <c r="A906" s="23"/>
      <c r="B906" s="8"/>
      <c r="C906" s="31" t="s">
        <v>157</v>
      </c>
      <c r="D906" s="38"/>
      <c r="E906" s="33"/>
      <c r="F906" s="32">
        <v>5</v>
      </c>
      <c r="G906" s="32">
        <v>5</v>
      </c>
      <c r="H906" s="34" t="e">
        <f>F906*#REF!/1000</f>
        <v>#REF!</v>
      </c>
      <c r="I906" s="67"/>
      <c r="J906" s="67"/>
      <c r="K906" s="33"/>
      <c r="L906" s="33"/>
      <c r="M906" s="33"/>
      <c r="N906" s="33"/>
      <c r="O906" s="33"/>
    </row>
    <row r="907" spans="1:15">
      <c r="A907" s="23"/>
      <c r="B907" s="8"/>
      <c r="C907" s="31" t="s">
        <v>79</v>
      </c>
      <c r="D907" s="38"/>
      <c r="E907" s="33"/>
      <c r="F907" s="32">
        <v>5</v>
      </c>
      <c r="G907" s="32">
        <v>5</v>
      </c>
      <c r="H907" s="34" t="e">
        <f>F907*#REF!/1000</f>
        <v>#REF!</v>
      </c>
      <c r="I907" s="67"/>
      <c r="J907" s="67"/>
      <c r="K907" s="33"/>
      <c r="L907" s="33"/>
      <c r="M907" s="33"/>
      <c r="N907" s="33"/>
      <c r="O907" s="33"/>
    </row>
    <row r="908" spans="1:15">
      <c r="A908" s="23"/>
      <c r="B908" s="8"/>
      <c r="C908" s="31" t="s">
        <v>25</v>
      </c>
      <c r="D908" s="38"/>
      <c r="E908" s="33"/>
      <c r="F908" s="32">
        <v>19</v>
      </c>
      <c r="G908" s="32">
        <v>19</v>
      </c>
      <c r="H908" s="34" t="e">
        <f>F908*#REF!/1000</f>
        <v>#REF!</v>
      </c>
      <c r="I908" s="67"/>
      <c r="J908" s="67"/>
      <c r="K908" s="33"/>
      <c r="L908" s="33"/>
      <c r="M908" s="33"/>
      <c r="N908" s="33"/>
      <c r="O908" s="33"/>
    </row>
    <row r="909" spans="1:15">
      <c r="A909" s="23"/>
      <c r="B909" s="8"/>
      <c r="C909" s="31" t="s">
        <v>33</v>
      </c>
      <c r="D909" s="38"/>
      <c r="E909" s="33"/>
      <c r="F909" s="32">
        <v>2</v>
      </c>
      <c r="G909" s="32">
        <v>2</v>
      </c>
      <c r="H909" s="34" t="e">
        <f>F909*#REF!/1000</f>
        <v>#REF!</v>
      </c>
      <c r="I909" s="67"/>
      <c r="J909" s="67"/>
      <c r="K909" s="33"/>
      <c r="L909" s="33"/>
      <c r="M909" s="33"/>
      <c r="N909" s="33"/>
      <c r="O909" s="33"/>
    </row>
    <row r="910" spans="1:15">
      <c r="A910" s="30" t="s">
        <v>236</v>
      </c>
      <c r="B910" s="30"/>
      <c r="C910" s="24" t="s">
        <v>237</v>
      </c>
      <c r="D910" s="43">
        <v>150</v>
      </c>
      <c r="E910" s="25" t="e">
        <f>#REF!</f>
        <v>#REF!</v>
      </c>
      <c r="F910" s="43"/>
      <c r="G910" s="25"/>
      <c r="H910" s="39">
        <f>F910*$E$38/1000</f>
        <v>0</v>
      </c>
      <c r="I910" s="68"/>
      <c r="J910" s="68">
        <v>180</v>
      </c>
      <c r="K910" s="25">
        <v>3.6</v>
      </c>
      <c r="L910" s="25">
        <v>3.75</v>
      </c>
      <c r="M910" s="25">
        <v>29</v>
      </c>
      <c r="N910" s="25">
        <v>163.5</v>
      </c>
      <c r="O910" s="25">
        <v>0</v>
      </c>
    </row>
    <row r="911" spans="1:15">
      <c r="A911" s="30" t="s">
        <v>238</v>
      </c>
      <c r="B911" s="30"/>
      <c r="C911" s="31" t="s">
        <v>239</v>
      </c>
      <c r="D911" s="35"/>
      <c r="E911" s="25"/>
      <c r="F911" s="35">
        <v>54</v>
      </c>
      <c r="G911" s="38">
        <v>54</v>
      </c>
      <c r="H911" s="39">
        <f>F911*$Y$45/1000</f>
        <v>0</v>
      </c>
      <c r="I911" s="68"/>
      <c r="J911" s="68"/>
      <c r="K911" s="25"/>
      <c r="L911" s="25"/>
      <c r="M911" s="25"/>
      <c r="N911" s="25"/>
      <c r="O911" s="25"/>
    </row>
    <row r="912" spans="1:15">
      <c r="A912" s="30" t="s">
        <v>240</v>
      </c>
      <c r="B912" s="30"/>
      <c r="C912" s="31" t="s">
        <v>24</v>
      </c>
      <c r="D912" s="35"/>
      <c r="E912" s="25"/>
      <c r="F912" s="35">
        <v>4.5</v>
      </c>
      <c r="G912" s="38">
        <v>4.5</v>
      </c>
      <c r="H912" s="39">
        <f>F912*$Y$45/1000</f>
        <v>0</v>
      </c>
      <c r="I912" s="68" t="e">
        <f>D910*E910/1000</f>
        <v>#REF!</v>
      </c>
      <c r="J912" s="68"/>
      <c r="K912" s="25"/>
      <c r="L912" s="25"/>
      <c r="M912" s="25"/>
      <c r="N912" s="25"/>
      <c r="O912" s="25"/>
    </row>
    <row r="913" spans="1:15">
      <c r="A913" s="23" t="s">
        <v>123</v>
      </c>
      <c r="B913" s="37"/>
      <c r="C913" s="24" t="s">
        <v>125</v>
      </c>
      <c r="D913" s="25">
        <v>200</v>
      </c>
      <c r="E913" s="28">
        <f>E912</f>
        <v>0</v>
      </c>
      <c r="F913" s="27">
        <v>200</v>
      </c>
      <c r="G913" s="28"/>
      <c r="H913" s="34" t="e">
        <f>#REF!*$E$66/1000</f>
        <v>#REF!</v>
      </c>
      <c r="I913" s="67"/>
      <c r="J913" s="67">
        <v>200</v>
      </c>
      <c r="K913" s="121">
        <v>0.72</v>
      </c>
      <c r="L913" s="121">
        <v>0</v>
      </c>
      <c r="M913" s="121">
        <v>25.25</v>
      </c>
      <c r="N913" s="121">
        <v>85.34</v>
      </c>
      <c r="O913" s="121">
        <v>40</v>
      </c>
    </row>
    <row r="914" spans="1:15">
      <c r="A914" s="30" t="s">
        <v>42</v>
      </c>
      <c r="B914" s="30"/>
      <c r="C914" s="24" t="s">
        <v>84</v>
      </c>
      <c r="D914" s="43">
        <v>40</v>
      </c>
      <c r="E914" s="25"/>
      <c r="F914" s="43">
        <v>50</v>
      </c>
      <c r="G914" s="25">
        <v>50</v>
      </c>
      <c r="H914" s="39" t="e">
        <f t="shared" ref="H914:H915" si="134">F914*$E$5/1000</f>
        <v>#REF!</v>
      </c>
      <c r="I914" s="68"/>
      <c r="J914" s="68">
        <v>60</v>
      </c>
      <c r="K914" s="25">
        <v>2.8</v>
      </c>
      <c r="L914" s="25">
        <v>0.51</v>
      </c>
      <c r="M914" s="25">
        <v>0.75</v>
      </c>
      <c r="N914" s="25">
        <v>90</v>
      </c>
      <c r="O914" s="25">
        <v>0</v>
      </c>
    </row>
    <row r="915" spans="1:15">
      <c r="A915" s="30" t="s">
        <v>42</v>
      </c>
      <c r="B915" s="30"/>
      <c r="C915" s="24" t="s">
        <v>37</v>
      </c>
      <c r="D915" s="47">
        <v>20</v>
      </c>
      <c r="E915" s="25"/>
      <c r="F915" s="43">
        <v>50</v>
      </c>
      <c r="G915" s="25">
        <v>50</v>
      </c>
      <c r="H915" s="39" t="e">
        <f t="shared" si="134"/>
        <v>#REF!</v>
      </c>
      <c r="I915" s="76"/>
      <c r="J915" s="68">
        <v>30</v>
      </c>
      <c r="K915" s="69">
        <v>4.1</v>
      </c>
      <c r="L915" s="69">
        <v>0.7</v>
      </c>
      <c r="M915" s="69">
        <v>0.65</v>
      </c>
      <c r="N915" s="69">
        <v>97.5</v>
      </c>
      <c r="O915" s="69">
        <v>0</v>
      </c>
    </row>
    <row r="916" spans="1:15">
      <c r="A916" s="30"/>
      <c r="B916" s="109" t="s">
        <v>85</v>
      </c>
      <c r="C916" s="24"/>
      <c r="D916" s="47"/>
      <c r="E916" s="25"/>
      <c r="F916" s="43"/>
      <c r="G916" s="25"/>
      <c r="H916" s="39"/>
      <c r="I916" s="76"/>
      <c r="J916" s="76"/>
      <c r="K916" s="25"/>
      <c r="L916" s="25"/>
      <c r="M916" s="25"/>
      <c r="N916" s="25"/>
      <c r="O916" s="25"/>
    </row>
    <row r="917" spans="1:15">
      <c r="A917" s="30"/>
      <c r="B917" s="30"/>
      <c r="C917" s="24" t="s">
        <v>125</v>
      </c>
      <c r="D917" s="47">
        <v>200</v>
      </c>
      <c r="E917" s="25"/>
      <c r="F917" s="43"/>
      <c r="G917" s="25"/>
      <c r="H917" s="39"/>
      <c r="I917" s="76"/>
      <c r="J917" s="76">
        <v>200</v>
      </c>
      <c r="K917" s="25">
        <v>0.14</v>
      </c>
      <c r="L917" s="25">
        <v>0.06</v>
      </c>
      <c r="M917" s="25">
        <v>21.78</v>
      </c>
      <c r="N917" s="25">
        <v>69.44</v>
      </c>
      <c r="O917" s="25">
        <v>40</v>
      </c>
    </row>
    <row r="918" spans="1:15">
      <c r="A918" s="30"/>
      <c r="B918" s="30"/>
      <c r="C918" s="24" t="s">
        <v>382</v>
      </c>
      <c r="D918" s="47">
        <v>75</v>
      </c>
      <c r="E918" s="25"/>
      <c r="F918" s="43"/>
      <c r="G918" s="25"/>
      <c r="H918" s="39"/>
      <c r="I918" s="76"/>
      <c r="J918" s="76">
        <v>75</v>
      </c>
      <c r="K918" s="120">
        <v>4.26</v>
      </c>
      <c r="L918" s="121">
        <v>2.39</v>
      </c>
      <c r="M918" s="121">
        <v>29.48</v>
      </c>
      <c r="N918" s="121">
        <v>140</v>
      </c>
      <c r="O918" s="121">
        <v>0.16</v>
      </c>
    </row>
    <row r="919" spans="1:15">
      <c r="A919" s="23"/>
      <c r="B919" s="8"/>
      <c r="C919" s="41" t="s">
        <v>47</v>
      </c>
      <c r="D919" s="43"/>
      <c r="E919" s="28"/>
      <c r="F919" s="27"/>
      <c r="G919" s="28"/>
      <c r="H919" s="34"/>
      <c r="I919" s="189"/>
      <c r="J919" s="189"/>
      <c r="K919" s="140">
        <f>K892+K893+K901+K910+K913+K914+K915</f>
        <v>14.85</v>
      </c>
      <c r="L919" s="140">
        <f>L892+L893+L901+L910+L913+L914+L915</f>
        <v>13.48</v>
      </c>
      <c r="M919" s="140">
        <f>M892+M893+M901+M910+M913+M914+M915</f>
        <v>80.62</v>
      </c>
      <c r="N919" s="140">
        <f>N892+N893+N901+N910+N913+N914+N915</f>
        <v>625.64</v>
      </c>
      <c r="O919" s="190">
        <f>O892+O893+O901+O910+O913+O914+O915</f>
        <v>61.54</v>
      </c>
    </row>
    <row r="920" spans="1:15">
      <c r="A920" s="23"/>
      <c r="B920" s="8"/>
      <c r="C920" s="136" t="s">
        <v>167</v>
      </c>
      <c r="D920" s="25">
        <v>3.75</v>
      </c>
      <c r="E920" s="28" t="e">
        <f>#REF!</f>
        <v>#REF!</v>
      </c>
      <c r="F920" s="27"/>
      <c r="G920" s="28"/>
      <c r="H920" s="29" t="e">
        <f>D920*E920/1000</f>
        <v>#REF!</v>
      </c>
      <c r="I920" s="64"/>
      <c r="J920" s="64"/>
      <c r="K920" s="64"/>
      <c r="L920" s="64"/>
      <c r="M920" s="64"/>
      <c r="N920" s="59"/>
      <c r="O920" s="192"/>
    </row>
    <row r="921" spans="1:15">
      <c r="A921" s="23"/>
      <c r="B921" s="8"/>
      <c r="C921" s="48" t="s">
        <v>342</v>
      </c>
      <c r="D921" s="86"/>
      <c r="E921" s="8"/>
      <c r="F921" s="11"/>
      <c r="G921" s="11"/>
      <c r="H921" s="12"/>
      <c r="I921" s="58"/>
      <c r="J921" s="58"/>
      <c r="K921" s="64">
        <f>K890+K919</f>
        <v>28.729</v>
      </c>
      <c r="L921" s="64">
        <f>L890+L919</f>
        <v>27.925</v>
      </c>
      <c r="M921" s="64">
        <f>M890+M919</f>
        <v>160.87</v>
      </c>
      <c r="N921" s="64">
        <f>N890+N919</f>
        <v>1141.14</v>
      </c>
      <c r="O921" s="182">
        <f>O890+O919</f>
        <v>73.52</v>
      </c>
    </row>
    <row r="922" spans="1:15">
      <c r="A922" s="8"/>
      <c r="B922" s="8"/>
      <c r="C922" s="9"/>
      <c r="D922" s="10" t="s">
        <v>243</v>
      </c>
      <c r="E922" s="8"/>
      <c r="F922" s="8"/>
      <c r="G922" s="8"/>
      <c r="H922" s="12"/>
      <c r="I922" s="58"/>
      <c r="J922" s="58"/>
      <c r="K922" s="8"/>
      <c r="L922" s="8"/>
      <c r="M922" s="8"/>
      <c r="N922" s="8"/>
      <c r="O922" s="8"/>
    </row>
    <row r="923" ht="30" spans="1:15">
      <c r="A923" s="180" t="s">
        <v>2</v>
      </c>
      <c r="B923" s="14" t="s">
        <v>3</v>
      </c>
      <c r="C923" s="15" t="s">
        <v>4</v>
      </c>
      <c r="D923" s="16" t="s">
        <v>17</v>
      </c>
      <c r="E923" s="15" t="s">
        <v>6</v>
      </c>
      <c r="F923" s="15" t="s">
        <v>7</v>
      </c>
      <c r="G923" s="15" t="s">
        <v>8</v>
      </c>
      <c r="H923" s="15" t="s">
        <v>9</v>
      </c>
      <c r="I923" s="15"/>
      <c r="J923" s="15"/>
      <c r="K923" s="15" t="s">
        <v>11</v>
      </c>
      <c r="L923" s="15" t="s">
        <v>12</v>
      </c>
      <c r="M923" s="15" t="s">
        <v>13</v>
      </c>
      <c r="N923" s="59" t="s">
        <v>14</v>
      </c>
      <c r="O923" s="122" t="s">
        <v>15</v>
      </c>
    </row>
    <row r="924" spans="1:15">
      <c r="A924" s="8"/>
      <c r="B924" s="185" t="s">
        <v>16</v>
      </c>
      <c r="C924" s="115"/>
      <c r="D924" s="116"/>
      <c r="E924" s="15"/>
      <c r="F924" s="15"/>
      <c r="G924" s="15"/>
      <c r="H924" s="15"/>
      <c r="I924" s="15"/>
      <c r="J924" s="15"/>
      <c r="K924" s="15"/>
      <c r="L924" s="15"/>
      <c r="M924" s="15"/>
      <c r="N924" s="59"/>
      <c r="O924" s="122"/>
    </row>
    <row r="925" spans="1:15">
      <c r="A925" s="37" t="s">
        <v>129</v>
      </c>
      <c r="B925" s="37"/>
      <c r="C925" s="24" t="s">
        <v>383</v>
      </c>
      <c r="D925" s="117" t="s">
        <v>384</v>
      </c>
      <c r="E925" s="25" t="e">
        <f>#REF!</f>
        <v>#REF!</v>
      </c>
      <c r="F925" s="43"/>
      <c r="G925" s="25"/>
      <c r="H925" s="71"/>
      <c r="I925" s="71"/>
      <c r="J925" s="71">
        <v>150</v>
      </c>
      <c r="K925" s="25">
        <v>18.48</v>
      </c>
      <c r="L925" s="25">
        <v>12.48</v>
      </c>
      <c r="M925" s="25">
        <v>15.96</v>
      </c>
      <c r="N925" s="25">
        <v>260</v>
      </c>
      <c r="O925" s="121">
        <v>2.1</v>
      </c>
    </row>
    <row r="926" spans="1:15">
      <c r="A926" s="37" t="s">
        <v>132</v>
      </c>
      <c r="B926" s="37"/>
      <c r="C926" s="118" t="s">
        <v>133</v>
      </c>
      <c r="D926" s="117"/>
      <c r="E926" s="38"/>
      <c r="F926" s="38">
        <v>106.5</v>
      </c>
      <c r="G926" s="38">
        <v>105</v>
      </c>
      <c r="H926" s="68" t="e">
        <f t="shared" ref="H926:H931" si="135">$E$5*F926/1000</f>
        <v>#REF!</v>
      </c>
      <c r="I926" s="68"/>
      <c r="J926" s="68"/>
      <c r="K926" s="25"/>
      <c r="L926" s="25"/>
      <c r="M926" s="25"/>
      <c r="N926" s="25"/>
      <c r="O926" s="28"/>
    </row>
    <row r="927" spans="1:15">
      <c r="A927" s="37"/>
      <c r="B927" s="37"/>
      <c r="C927" s="31" t="s">
        <v>24</v>
      </c>
      <c r="D927" s="117"/>
      <c r="E927" s="38"/>
      <c r="F927" s="38">
        <v>3</v>
      </c>
      <c r="G927" s="38">
        <v>3</v>
      </c>
      <c r="H927" s="68" t="e">
        <f t="shared" si="135"/>
        <v>#REF!</v>
      </c>
      <c r="I927" s="68" t="e">
        <f>D925*E925/1000</f>
        <v>#VALUE!</v>
      </c>
      <c r="J927" s="68"/>
      <c r="K927" s="25"/>
      <c r="L927" s="25"/>
      <c r="M927" s="25"/>
      <c r="N927" s="25"/>
      <c r="O927" s="28"/>
    </row>
    <row r="928" spans="1:15">
      <c r="A928" s="37"/>
      <c r="B928" s="37"/>
      <c r="C928" s="118" t="s">
        <v>134</v>
      </c>
      <c r="D928" s="117"/>
      <c r="E928" s="38"/>
      <c r="F928" s="38">
        <v>10.5</v>
      </c>
      <c r="G928" s="38">
        <v>10.5</v>
      </c>
      <c r="H928" s="68" t="e">
        <f t="shared" si="135"/>
        <v>#REF!</v>
      </c>
      <c r="I928" s="68" t="s">
        <v>74</v>
      </c>
      <c r="J928" s="68"/>
      <c r="K928" s="25"/>
      <c r="L928" s="25"/>
      <c r="M928" s="25"/>
      <c r="N928" s="25"/>
      <c r="O928" s="28"/>
    </row>
    <row r="929" spans="1:15">
      <c r="A929" s="37"/>
      <c r="B929" s="37"/>
      <c r="C929" s="118" t="s">
        <v>33</v>
      </c>
      <c r="D929" s="117"/>
      <c r="E929" s="38"/>
      <c r="F929" s="38">
        <v>7.2</v>
      </c>
      <c r="G929" s="38">
        <v>7.2</v>
      </c>
      <c r="H929" s="68" t="e">
        <f t="shared" si="135"/>
        <v>#REF!</v>
      </c>
      <c r="I929" s="68"/>
      <c r="J929" s="68"/>
      <c r="K929" s="25"/>
      <c r="L929" s="25"/>
      <c r="M929" s="25"/>
      <c r="N929" s="25"/>
      <c r="O929" s="28"/>
    </row>
    <row r="930" spans="1:15">
      <c r="A930" s="37"/>
      <c r="B930" s="37"/>
      <c r="C930" s="118" t="s">
        <v>135</v>
      </c>
      <c r="D930" s="117"/>
      <c r="E930" s="38"/>
      <c r="F930" s="38">
        <v>15</v>
      </c>
      <c r="G930" s="38">
        <v>15</v>
      </c>
      <c r="H930" s="68" t="e">
        <f t="shared" si="135"/>
        <v>#REF!</v>
      </c>
      <c r="I930" s="68"/>
      <c r="J930" s="68"/>
      <c r="K930" s="25"/>
      <c r="L930" s="25"/>
      <c r="M930" s="25"/>
      <c r="N930" s="25"/>
      <c r="O930" s="28"/>
    </row>
    <row r="931" spans="1:15">
      <c r="A931" s="37"/>
      <c r="B931" s="37"/>
      <c r="C931" s="118" t="s">
        <v>136</v>
      </c>
      <c r="D931" s="117"/>
      <c r="E931" s="38"/>
      <c r="F931" s="38">
        <v>30</v>
      </c>
      <c r="G931" s="38">
        <v>30</v>
      </c>
      <c r="H931" s="68" t="e">
        <f t="shared" si="135"/>
        <v>#REF!</v>
      </c>
      <c r="I931" s="68"/>
      <c r="J931" s="68"/>
      <c r="K931" s="25"/>
      <c r="L931" s="65"/>
      <c r="M931" s="123"/>
      <c r="N931" s="123"/>
      <c r="O931" s="28"/>
    </row>
    <row r="932" spans="1:15">
      <c r="A932" s="37"/>
      <c r="B932" s="37"/>
      <c r="C932" s="118" t="s">
        <v>137</v>
      </c>
      <c r="D932" s="117"/>
      <c r="E932" s="38"/>
      <c r="F932" s="38">
        <v>30</v>
      </c>
      <c r="G932" s="38">
        <v>30</v>
      </c>
      <c r="H932" s="68" t="e">
        <f>F932*$E$5/1000</f>
        <v>#REF!</v>
      </c>
      <c r="I932" s="68"/>
      <c r="J932" s="68"/>
      <c r="K932" s="125"/>
      <c r="L932" s="126"/>
      <c r="M932" s="127"/>
      <c r="N932" s="127"/>
      <c r="O932" s="124"/>
    </row>
    <row r="933" spans="1:15">
      <c r="A933" s="37" t="s">
        <v>138</v>
      </c>
      <c r="B933" s="37"/>
      <c r="C933" s="119" t="s">
        <v>139</v>
      </c>
      <c r="D933" s="117">
        <v>22.5</v>
      </c>
      <c r="E933" s="38"/>
      <c r="F933" s="38"/>
      <c r="G933" s="38"/>
      <c r="H933" s="68"/>
      <c r="I933" s="68"/>
      <c r="J933" s="68"/>
      <c r="K933" s="25"/>
      <c r="L933" s="25"/>
      <c r="M933" s="25"/>
      <c r="N933" s="25"/>
      <c r="O933" s="128"/>
    </row>
    <row r="934" spans="1:15">
      <c r="A934" s="37"/>
      <c r="B934" s="37"/>
      <c r="C934" s="31" t="s">
        <v>31</v>
      </c>
      <c r="D934" s="117"/>
      <c r="E934" s="38"/>
      <c r="F934" s="38">
        <v>15</v>
      </c>
      <c r="G934" s="38">
        <v>15</v>
      </c>
      <c r="H934" s="68"/>
      <c r="I934" s="68"/>
      <c r="J934" s="68"/>
      <c r="K934" s="25"/>
      <c r="L934" s="25"/>
      <c r="M934" s="25"/>
      <c r="N934" s="25"/>
      <c r="O934" s="28"/>
    </row>
    <row r="935" spans="1:15">
      <c r="A935" s="37"/>
      <c r="B935" s="37"/>
      <c r="C935" s="31" t="s">
        <v>24</v>
      </c>
      <c r="D935" s="117"/>
      <c r="E935" s="38"/>
      <c r="F935" s="38">
        <v>1.35</v>
      </c>
      <c r="G935" s="38">
        <v>1.35</v>
      </c>
      <c r="H935" s="68"/>
      <c r="I935" s="68"/>
      <c r="J935" s="68"/>
      <c r="K935" s="25"/>
      <c r="L935" s="25"/>
      <c r="M935" s="25"/>
      <c r="N935" s="25"/>
      <c r="O935" s="28"/>
    </row>
    <row r="936" spans="1:15">
      <c r="A936" s="37"/>
      <c r="B936" s="37"/>
      <c r="C936" s="118" t="s">
        <v>140</v>
      </c>
      <c r="D936" s="117"/>
      <c r="E936" s="38"/>
      <c r="F936" s="38">
        <v>1.35</v>
      </c>
      <c r="G936" s="38">
        <v>1.35</v>
      </c>
      <c r="H936" s="68"/>
      <c r="I936" s="68"/>
      <c r="J936" s="68"/>
      <c r="K936" s="25"/>
      <c r="L936" s="25"/>
      <c r="M936" s="25"/>
      <c r="N936" s="25"/>
      <c r="O936" s="28"/>
    </row>
    <row r="937" spans="1:15">
      <c r="A937" s="37"/>
      <c r="B937" s="37"/>
      <c r="C937" s="118" t="s">
        <v>25</v>
      </c>
      <c r="D937" s="117"/>
      <c r="E937" s="38"/>
      <c r="F937" s="38">
        <v>15</v>
      </c>
      <c r="G937" s="38">
        <v>15</v>
      </c>
      <c r="H937" s="68"/>
      <c r="I937" s="68"/>
      <c r="J937" s="68"/>
      <c r="K937" s="25"/>
      <c r="L937" s="25"/>
      <c r="M937" s="25"/>
      <c r="N937" s="25"/>
      <c r="O937" s="28"/>
    </row>
    <row r="938" spans="1:15">
      <c r="A938" s="37"/>
      <c r="B938" s="37"/>
      <c r="C938" s="118" t="s">
        <v>141</v>
      </c>
      <c r="D938" s="117"/>
      <c r="E938" s="38"/>
      <c r="F938" s="38">
        <v>0.075</v>
      </c>
      <c r="G938" s="38">
        <v>0.075</v>
      </c>
      <c r="H938" s="68"/>
      <c r="I938" s="68"/>
      <c r="J938" s="68"/>
      <c r="K938" s="25"/>
      <c r="L938" s="25"/>
      <c r="M938" s="25"/>
      <c r="N938" s="25"/>
      <c r="O938" s="28"/>
    </row>
    <row r="939" spans="1:15">
      <c r="A939" s="37"/>
      <c r="B939" s="37"/>
      <c r="C939" s="118" t="s">
        <v>23</v>
      </c>
      <c r="D939" s="117"/>
      <c r="E939" s="38"/>
      <c r="F939" s="38">
        <v>2.4</v>
      </c>
      <c r="G939" s="38">
        <v>2.4</v>
      </c>
      <c r="H939" s="68"/>
      <c r="I939" s="68"/>
      <c r="J939" s="68"/>
      <c r="K939" s="25"/>
      <c r="L939" s="25"/>
      <c r="M939" s="25"/>
      <c r="N939" s="25"/>
      <c r="O939" s="28"/>
    </row>
    <row r="940" spans="1:15">
      <c r="A940" s="37" t="s">
        <v>26</v>
      </c>
      <c r="B940" s="37"/>
      <c r="C940" s="24" t="s">
        <v>411</v>
      </c>
      <c r="D940" s="25">
        <v>200</v>
      </c>
      <c r="E940" s="25"/>
      <c r="F940" s="25">
        <v>204</v>
      </c>
      <c r="G940" s="25">
        <v>200</v>
      </c>
      <c r="H940" s="68" t="e">
        <f t="shared" ref="H940:H941" si="136">$E$5*F940/1000</f>
        <v>#REF!</v>
      </c>
      <c r="I940" s="68"/>
      <c r="J940" s="68">
        <v>200</v>
      </c>
      <c r="K940" s="25">
        <v>8.2</v>
      </c>
      <c r="L940" s="25">
        <v>3</v>
      </c>
      <c r="M940" s="25">
        <v>11.8</v>
      </c>
      <c r="N940" s="25">
        <v>114</v>
      </c>
      <c r="O940" s="25">
        <v>1.2</v>
      </c>
    </row>
    <row r="941" spans="1:15">
      <c r="A941" s="37" t="s">
        <v>143</v>
      </c>
      <c r="B941" s="37"/>
      <c r="C941" s="31"/>
      <c r="D941" s="35"/>
      <c r="E941" s="38"/>
      <c r="F941" s="38"/>
      <c r="G941" s="38"/>
      <c r="H941" s="68" t="e">
        <f t="shared" si="136"/>
        <v>#REF!</v>
      </c>
      <c r="I941" s="68"/>
      <c r="J941" s="68"/>
      <c r="K941" s="25"/>
      <c r="L941" s="25"/>
      <c r="M941" s="25"/>
      <c r="N941" s="25"/>
      <c r="O941" s="28"/>
    </row>
    <row r="942" spans="1:15">
      <c r="A942" s="30" t="s">
        <v>34</v>
      </c>
      <c r="B942" s="30"/>
      <c r="C942" s="40" t="s">
        <v>35</v>
      </c>
      <c r="D942" s="35">
        <v>40</v>
      </c>
      <c r="E942" s="38"/>
      <c r="F942" s="38"/>
      <c r="G942" s="38"/>
      <c r="H942" s="39"/>
      <c r="I942" s="68"/>
      <c r="J942" s="68"/>
      <c r="K942" s="25">
        <v>1.6</v>
      </c>
      <c r="L942" s="25">
        <v>17.12</v>
      </c>
      <c r="M942" s="25">
        <v>10.52</v>
      </c>
      <c r="N942" s="25">
        <v>202.52</v>
      </c>
      <c r="O942" s="25">
        <v>0</v>
      </c>
    </row>
    <row r="943" spans="1:15">
      <c r="A943" s="30" t="s">
        <v>36</v>
      </c>
      <c r="B943" s="30"/>
      <c r="C943" s="31" t="s">
        <v>24</v>
      </c>
      <c r="D943" s="35"/>
      <c r="E943" s="38"/>
      <c r="F943" s="35">
        <v>20</v>
      </c>
      <c r="G943" s="38">
        <v>20</v>
      </c>
      <c r="H943" s="39" t="e">
        <f>F943*#REF!/1000</f>
        <v>#REF!</v>
      </c>
      <c r="I943" s="68"/>
      <c r="J943" s="68"/>
      <c r="K943" s="69"/>
      <c r="L943" s="69"/>
      <c r="M943" s="69"/>
      <c r="N943" s="69"/>
      <c r="O943" s="69"/>
    </row>
    <row r="944" spans="1:15">
      <c r="A944" s="30" t="s">
        <v>42</v>
      </c>
      <c r="B944" s="30"/>
      <c r="C944" s="40" t="s">
        <v>37</v>
      </c>
      <c r="D944" s="35">
        <v>25</v>
      </c>
      <c r="E944" s="38"/>
      <c r="F944" s="35">
        <v>20</v>
      </c>
      <c r="G944" s="38">
        <v>20</v>
      </c>
      <c r="H944" s="39" t="e">
        <f>F944*#REF!/1000</f>
        <v>#REF!</v>
      </c>
      <c r="I944" s="68"/>
      <c r="J944" s="68">
        <v>40</v>
      </c>
      <c r="K944" s="69">
        <v>2</v>
      </c>
      <c r="L944" s="69">
        <v>0.35</v>
      </c>
      <c r="M944" s="69">
        <v>0.33</v>
      </c>
      <c r="N944" s="69">
        <v>48.75</v>
      </c>
      <c r="O944" s="69"/>
    </row>
    <row r="945" spans="1:15">
      <c r="A945" s="30" t="s">
        <v>38</v>
      </c>
      <c r="B945" s="30"/>
      <c r="C945" s="40" t="s">
        <v>98</v>
      </c>
      <c r="D945" s="35">
        <v>40</v>
      </c>
      <c r="E945" s="38"/>
      <c r="F945" s="35">
        <v>40</v>
      </c>
      <c r="G945" s="38">
        <v>40</v>
      </c>
      <c r="H945" s="39" t="e">
        <f t="shared" ref="H945" si="137">F945*$E$5/1000</f>
        <v>#REF!</v>
      </c>
      <c r="I945" s="68"/>
      <c r="J945" s="68">
        <v>40</v>
      </c>
      <c r="K945" s="69">
        <v>5.08</v>
      </c>
      <c r="L945" s="69">
        <v>4.6</v>
      </c>
      <c r="M945" s="69">
        <v>0.28</v>
      </c>
      <c r="N945" s="69">
        <v>62.8</v>
      </c>
      <c r="O945" s="70">
        <v>0.27</v>
      </c>
    </row>
    <row r="946" spans="1:15">
      <c r="A946" s="30" t="s">
        <v>42</v>
      </c>
      <c r="B946" s="37"/>
      <c r="C946" s="40" t="s">
        <v>84</v>
      </c>
      <c r="D946" s="35">
        <v>20</v>
      </c>
      <c r="E946" s="35">
        <v>20</v>
      </c>
      <c r="F946" s="35">
        <v>20</v>
      </c>
      <c r="G946" s="35">
        <v>20</v>
      </c>
      <c r="H946" s="35">
        <v>20</v>
      </c>
      <c r="I946" s="35">
        <v>20</v>
      </c>
      <c r="J946" s="35">
        <v>20</v>
      </c>
      <c r="K946" s="69">
        <v>1.079</v>
      </c>
      <c r="L946" s="69">
        <v>0.195</v>
      </c>
      <c r="M946" s="69">
        <v>6.25</v>
      </c>
      <c r="N946" s="69">
        <v>36</v>
      </c>
      <c r="O946" s="69">
        <v>0</v>
      </c>
    </row>
    <row r="947" spans="1:15">
      <c r="A947" s="30" t="s">
        <v>43</v>
      </c>
      <c r="B947" s="30"/>
      <c r="C947" s="40" t="s">
        <v>44</v>
      </c>
      <c r="D947" s="35" t="s">
        <v>46</v>
      </c>
      <c r="E947" s="35" t="s">
        <v>46</v>
      </c>
      <c r="F947" s="35" t="s">
        <v>46</v>
      </c>
      <c r="G947" s="35" t="s">
        <v>46</v>
      </c>
      <c r="H947" s="35" t="s">
        <v>46</v>
      </c>
      <c r="I947" s="35" t="s">
        <v>46</v>
      </c>
      <c r="J947" s="35" t="s">
        <v>46</v>
      </c>
      <c r="K947" s="69">
        <v>0.4</v>
      </c>
      <c r="L947" s="69">
        <v>0.4</v>
      </c>
      <c r="M947" s="69">
        <v>9.8</v>
      </c>
      <c r="N947" s="69">
        <v>44</v>
      </c>
      <c r="O947" s="69">
        <v>22</v>
      </c>
    </row>
    <row r="948" spans="1:15">
      <c r="A948" s="8"/>
      <c r="B948" s="143"/>
      <c r="C948" s="41" t="s">
        <v>47</v>
      </c>
      <c r="D948" s="35"/>
      <c r="E948" s="32"/>
      <c r="F948" s="36"/>
      <c r="G948" s="32"/>
      <c r="H948" s="34">
        <f>F948*$E$16/1000</f>
        <v>0</v>
      </c>
      <c r="I948" s="67"/>
      <c r="J948" s="67"/>
      <c r="K948" s="64">
        <f>K946+K940+K942+K945+K947</f>
        <v>16.359</v>
      </c>
      <c r="L948" s="64">
        <f t="shared" ref="L948:O948" si="138">L946+L940+L942+L945+L947</f>
        <v>25.315</v>
      </c>
      <c r="M948" s="64">
        <f t="shared" si="138"/>
        <v>38.65</v>
      </c>
      <c r="N948" s="64">
        <f t="shared" si="138"/>
        <v>459.32</v>
      </c>
      <c r="O948" s="64">
        <f t="shared" si="138"/>
        <v>23.47</v>
      </c>
    </row>
    <row r="949" spans="1:15">
      <c r="A949" s="8"/>
      <c r="B949" s="185" t="s">
        <v>48</v>
      </c>
      <c r="C949" s="41"/>
      <c r="D949" s="35"/>
      <c r="E949" s="32"/>
      <c r="F949" s="36"/>
      <c r="G949" s="32"/>
      <c r="H949" s="34"/>
      <c r="I949" s="67"/>
      <c r="J949" s="67"/>
      <c r="K949" s="64"/>
      <c r="L949" s="64"/>
      <c r="M949" s="64"/>
      <c r="N949" s="64"/>
      <c r="O949" s="64"/>
    </row>
    <row r="950" spans="1:15">
      <c r="A950" s="30" t="s">
        <v>49</v>
      </c>
      <c r="B950" s="30"/>
      <c r="C950" s="24" t="s">
        <v>418</v>
      </c>
      <c r="D950" s="43">
        <v>60</v>
      </c>
      <c r="E950" s="38"/>
      <c r="F950" s="35"/>
      <c r="G950" s="38"/>
      <c r="H950" s="39" t="e">
        <f t="shared" ref="H950" si="139">F950*$E$5/1000</f>
        <v>#REF!</v>
      </c>
      <c r="I950" s="68"/>
      <c r="J950" s="68">
        <v>100</v>
      </c>
      <c r="K950" s="25">
        <v>0.48</v>
      </c>
      <c r="L950" s="25">
        <v>0.12</v>
      </c>
      <c r="M950" s="25">
        <v>1.56</v>
      </c>
      <c r="N950" s="25">
        <v>8.4</v>
      </c>
      <c r="O950" s="65">
        <v>2.94</v>
      </c>
    </row>
    <row r="951" spans="2:15">
      <c r="B951" s="8"/>
      <c r="C951" s="31" t="s">
        <v>151</v>
      </c>
      <c r="D951" s="38"/>
      <c r="E951" s="121"/>
      <c r="F951" s="33">
        <v>37.08</v>
      </c>
      <c r="G951" s="33">
        <v>36</v>
      </c>
      <c r="H951" s="67">
        <f t="shared" ref="H951:H953" si="140">F951*$E$26/1000</f>
        <v>0</v>
      </c>
      <c r="I951" s="67">
        <f>E950*D950/1000</f>
        <v>0</v>
      </c>
      <c r="J951" s="67"/>
      <c r="K951" s="28"/>
      <c r="L951" s="28"/>
      <c r="M951" s="28"/>
      <c r="N951" s="28"/>
      <c r="O951" s="28"/>
    </row>
    <row r="952" spans="1:15">
      <c r="A952" s="147" t="s">
        <v>30</v>
      </c>
      <c r="B952" s="8"/>
      <c r="C952" s="31" t="s">
        <v>59</v>
      </c>
      <c r="D952" s="38"/>
      <c r="E952" s="121"/>
      <c r="F952" s="33">
        <v>14</v>
      </c>
      <c r="G952" s="33">
        <v>12</v>
      </c>
      <c r="H952" s="67">
        <f t="shared" si="140"/>
        <v>0</v>
      </c>
      <c r="I952" s="67" t="s">
        <v>74</v>
      </c>
      <c r="J952" s="67"/>
      <c r="K952" s="28"/>
      <c r="L952" s="28"/>
      <c r="M952" s="28"/>
      <c r="N952" s="28"/>
      <c r="O952" s="28"/>
    </row>
    <row r="953" spans="1:15">
      <c r="A953" s="8"/>
      <c r="B953" s="147"/>
      <c r="C953" s="31" t="s">
        <v>208</v>
      </c>
      <c r="D953" s="38"/>
      <c r="E953" s="121"/>
      <c r="F953" s="121">
        <v>12</v>
      </c>
      <c r="G953" s="121">
        <v>12</v>
      </c>
      <c r="H953" s="67">
        <f t="shared" si="140"/>
        <v>0</v>
      </c>
      <c r="I953" s="67"/>
      <c r="J953" s="67"/>
      <c r="K953" s="28"/>
      <c r="L953" s="28"/>
      <c r="M953" s="28"/>
      <c r="N953" s="28"/>
      <c r="O953" s="28"/>
    </row>
    <row r="954" spans="1:15">
      <c r="A954" s="30" t="s">
        <v>152</v>
      </c>
      <c r="B954" s="37"/>
      <c r="C954" s="24" t="s">
        <v>399</v>
      </c>
      <c r="D954" s="25">
        <v>200</v>
      </c>
      <c r="E954" s="25">
        <f>E950</f>
        <v>0</v>
      </c>
      <c r="F954" s="43"/>
      <c r="G954" s="25"/>
      <c r="H954" s="68">
        <f>F954*$E$24/1000</f>
        <v>0</v>
      </c>
      <c r="I954" s="68"/>
      <c r="J954" s="68">
        <v>250</v>
      </c>
      <c r="K954" s="25">
        <v>1.6</v>
      </c>
      <c r="L954" s="25">
        <v>3.4</v>
      </c>
      <c r="M954" s="25">
        <v>8.6</v>
      </c>
      <c r="N954" s="25">
        <v>72</v>
      </c>
      <c r="O954" s="28">
        <v>14.8</v>
      </c>
    </row>
    <row r="955" spans="1:15">
      <c r="A955" s="30" t="s">
        <v>154</v>
      </c>
      <c r="B955" s="37"/>
      <c r="C955" s="130" t="s">
        <v>103</v>
      </c>
      <c r="D955" s="131"/>
      <c r="E955" s="38"/>
      <c r="F955" s="132">
        <v>40</v>
      </c>
      <c r="G955" s="131">
        <v>32</v>
      </c>
      <c r="H955" s="133">
        <f t="shared" ref="H955:H961" si="141">F955*$E$29/1000</f>
        <v>0</v>
      </c>
      <c r="I955" s="68"/>
      <c r="J955" s="68"/>
      <c r="K955" s="25"/>
      <c r="L955" s="25"/>
      <c r="M955" s="25"/>
      <c r="N955" s="25"/>
      <c r="O955" s="28"/>
    </row>
    <row r="956" spans="1:15">
      <c r="A956" s="30"/>
      <c r="B956" s="37"/>
      <c r="C956" s="31" t="s">
        <v>155</v>
      </c>
      <c r="D956" s="38"/>
      <c r="E956" s="38"/>
      <c r="F956" s="35">
        <v>30</v>
      </c>
      <c r="G956" s="38">
        <v>24</v>
      </c>
      <c r="H956" s="133">
        <f t="shared" si="141"/>
        <v>0</v>
      </c>
      <c r="I956" s="68"/>
      <c r="J956" s="68"/>
      <c r="K956" s="25"/>
      <c r="L956" s="25"/>
      <c r="M956" s="25"/>
      <c r="N956" s="25"/>
      <c r="O956" s="28"/>
    </row>
    <row r="957" spans="1:15">
      <c r="A957" s="30"/>
      <c r="B957" s="37"/>
      <c r="C957" s="31" t="s">
        <v>137</v>
      </c>
      <c r="D957" s="38"/>
      <c r="E957" s="38"/>
      <c r="F957" s="35">
        <v>10</v>
      </c>
      <c r="G957" s="38">
        <v>8</v>
      </c>
      <c r="H957" s="133">
        <f t="shared" si="141"/>
        <v>0</v>
      </c>
      <c r="I957" s="68"/>
      <c r="J957" s="68"/>
      <c r="K957" s="25"/>
      <c r="L957" s="25"/>
      <c r="M957" s="25"/>
      <c r="N957" s="25"/>
      <c r="O957" s="28"/>
    </row>
    <row r="958" spans="1:15">
      <c r="A958" s="30"/>
      <c r="B958" s="37"/>
      <c r="C958" s="31" t="s">
        <v>156</v>
      </c>
      <c r="D958" s="38"/>
      <c r="E958" s="38"/>
      <c r="F958" s="35">
        <v>10</v>
      </c>
      <c r="G958" s="38">
        <v>8</v>
      </c>
      <c r="H958" s="133">
        <f t="shared" si="141"/>
        <v>0</v>
      </c>
      <c r="I958" s="68">
        <f>D954*E954/1000</f>
        <v>0</v>
      </c>
      <c r="J958" s="68"/>
      <c r="K958" s="25"/>
      <c r="L958" s="25"/>
      <c r="M958" s="25"/>
      <c r="N958" s="25"/>
      <c r="O958" s="28"/>
    </row>
    <row r="959" spans="1:15">
      <c r="A959" s="30"/>
      <c r="B959" s="37"/>
      <c r="C959" s="31" t="s">
        <v>157</v>
      </c>
      <c r="D959" s="38"/>
      <c r="E959" s="38"/>
      <c r="F959" s="35">
        <v>6</v>
      </c>
      <c r="G959" s="38">
        <v>6</v>
      </c>
      <c r="H959" s="133">
        <f t="shared" si="141"/>
        <v>0</v>
      </c>
      <c r="I959" s="68" t="s">
        <v>32</v>
      </c>
      <c r="J959" s="68"/>
      <c r="K959" s="37"/>
      <c r="L959" s="37"/>
      <c r="M959" s="37"/>
      <c r="N959" s="37"/>
      <c r="O959" s="8"/>
    </row>
    <row r="960" spans="1:15">
      <c r="A960" s="30"/>
      <c r="B960" s="37"/>
      <c r="C960" s="31" t="s">
        <v>24</v>
      </c>
      <c r="D960" s="38"/>
      <c r="E960" s="38"/>
      <c r="F960" s="35">
        <v>4</v>
      </c>
      <c r="G960" s="38">
        <v>4</v>
      </c>
      <c r="H960" s="133">
        <f t="shared" si="141"/>
        <v>0</v>
      </c>
      <c r="I960" s="68"/>
      <c r="J960" s="68"/>
      <c r="K960" s="37"/>
      <c r="L960" s="37"/>
      <c r="M960" s="37"/>
      <c r="N960" s="37"/>
      <c r="O960" s="8"/>
    </row>
    <row r="961" spans="1:15">
      <c r="A961" s="30"/>
      <c r="B961" s="37"/>
      <c r="C961" s="31" t="s">
        <v>33</v>
      </c>
      <c r="D961" s="38"/>
      <c r="E961" s="38"/>
      <c r="F961" s="35">
        <v>2</v>
      </c>
      <c r="G961" s="38">
        <v>2</v>
      </c>
      <c r="H961" s="133">
        <f t="shared" si="141"/>
        <v>0</v>
      </c>
      <c r="I961" s="68"/>
      <c r="J961" s="68"/>
      <c r="K961" s="37"/>
      <c r="L961" s="37"/>
      <c r="M961" s="37"/>
      <c r="N961" s="37"/>
      <c r="O961" s="8"/>
    </row>
    <row r="962" spans="1:15">
      <c r="A962" s="30"/>
      <c r="B962" s="37"/>
      <c r="C962" s="31" t="s">
        <v>109</v>
      </c>
      <c r="D962" s="44"/>
      <c r="E962" s="45"/>
      <c r="F962" s="38">
        <v>21.26</v>
      </c>
      <c r="G962" s="38">
        <v>16.1</v>
      </c>
      <c r="H962" s="133"/>
      <c r="I962" s="68"/>
      <c r="J962" s="68"/>
      <c r="K962" s="37"/>
      <c r="L962" s="37"/>
      <c r="M962" s="37"/>
      <c r="N962" s="37"/>
      <c r="O962" s="8"/>
    </row>
    <row r="963" spans="1:15">
      <c r="A963" s="30"/>
      <c r="B963" s="37"/>
      <c r="C963" s="31" t="s">
        <v>158</v>
      </c>
      <c r="D963" s="38"/>
      <c r="E963" s="38"/>
      <c r="F963" s="35">
        <v>160</v>
      </c>
      <c r="G963" s="38">
        <v>160</v>
      </c>
      <c r="H963" s="133">
        <f t="shared" ref="H963:H964" si="142">F963*$E$29/1000</f>
        <v>0</v>
      </c>
      <c r="I963" s="68"/>
      <c r="J963" s="68"/>
      <c r="K963" s="37"/>
      <c r="L963" s="37"/>
      <c r="M963" s="37"/>
      <c r="N963" s="37"/>
      <c r="O963" s="8"/>
    </row>
    <row r="964" spans="1:15">
      <c r="A964" s="30"/>
      <c r="B964" s="37"/>
      <c r="C964" s="31" t="s">
        <v>110</v>
      </c>
      <c r="D964" s="38"/>
      <c r="E964" s="38"/>
      <c r="F964" s="35">
        <v>4</v>
      </c>
      <c r="G964" s="38">
        <v>4</v>
      </c>
      <c r="H964" s="133">
        <f t="shared" si="142"/>
        <v>0</v>
      </c>
      <c r="I964" s="68"/>
      <c r="J964" s="68"/>
      <c r="K964" s="37"/>
      <c r="L964" s="37"/>
      <c r="M964" s="37"/>
      <c r="N964" s="37"/>
      <c r="O964" s="8"/>
    </row>
    <row r="965" spans="1:15">
      <c r="A965" s="193" t="s">
        <v>62</v>
      </c>
      <c r="B965" s="8"/>
      <c r="C965" s="164" t="s">
        <v>400</v>
      </c>
      <c r="D965" s="25">
        <v>75</v>
      </c>
      <c r="E965" s="121">
        <f>E954</f>
        <v>0</v>
      </c>
      <c r="F965" s="183"/>
      <c r="G965" s="121"/>
      <c r="H965" s="67">
        <f t="shared" ref="H965" si="143">F965*$E$33/1000</f>
        <v>0</v>
      </c>
      <c r="I965" s="67"/>
      <c r="J965" s="67">
        <v>100</v>
      </c>
      <c r="K965" s="121">
        <v>18.3</v>
      </c>
      <c r="L965" s="121">
        <v>10.8</v>
      </c>
      <c r="M965" s="121">
        <v>0</v>
      </c>
      <c r="N965" s="121">
        <v>167.25</v>
      </c>
      <c r="O965" s="121">
        <v>0</v>
      </c>
    </row>
    <row r="966" spans="1:15">
      <c r="A966" s="193" t="s">
        <v>248</v>
      </c>
      <c r="B966" s="8"/>
      <c r="C966" s="216" t="s">
        <v>63</v>
      </c>
      <c r="D966" s="44"/>
      <c r="E966" s="135"/>
      <c r="F966" s="145">
        <v>77.37</v>
      </c>
      <c r="G966" s="33">
        <v>75</v>
      </c>
      <c r="H966" s="194">
        <f t="shared" ref="H966:H971" si="144">F966*$Y$45/1000</f>
        <v>0</v>
      </c>
      <c r="I966" s="67"/>
      <c r="J966" s="67"/>
      <c r="K966" s="138"/>
      <c r="L966" s="138"/>
      <c r="M966" s="138"/>
      <c r="N966" s="138"/>
      <c r="O966" s="138"/>
    </row>
    <row r="967" spans="1:15">
      <c r="A967" s="193" t="s">
        <v>30</v>
      </c>
      <c r="B967" s="8"/>
      <c r="C967" s="31" t="s">
        <v>79</v>
      </c>
      <c r="D967" s="38"/>
      <c r="E967" s="33"/>
      <c r="F967" s="145">
        <v>6.25</v>
      </c>
      <c r="G967" s="33">
        <v>6.25</v>
      </c>
      <c r="H967" s="67">
        <f t="shared" si="144"/>
        <v>0</v>
      </c>
      <c r="I967" s="67"/>
      <c r="J967" s="67"/>
      <c r="K967" s="33"/>
      <c r="L967" s="33"/>
      <c r="M967" s="33"/>
      <c r="N967" s="33"/>
      <c r="O967" s="33"/>
    </row>
    <row r="968" spans="1:15">
      <c r="A968" s="8" t="s">
        <v>250</v>
      </c>
      <c r="B968" s="8"/>
      <c r="C968" s="31" t="s">
        <v>59</v>
      </c>
      <c r="D968" s="38"/>
      <c r="E968" s="33"/>
      <c r="F968" s="145">
        <v>7.5</v>
      </c>
      <c r="G968" s="33">
        <v>6.25</v>
      </c>
      <c r="H968" s="67">
        <f t="shared" si="144"/>
        <v>0</v>
      </c>
      <c r="I968" s="67">
        <f>D965*E965/1000</f>
        <v>0</v>
      </c>
      <c r="J968" s="67"/>
      <c r="K968" s="33"/>
      <c r="L968" s="33"/>
      <c r="M968" s="33"/>
      <c r="N968" s="33"/>
      <c r="O968" s="33"/>
    </row>
    <row r="969" spans="1:15">
      <c r="A969" s="8"/>
      <c r="B969" s="8"/>
      <c r="C969" s="31" t="s">
        <v>119</v>
      </c>
      <c r="D969" s="38"/>
      <c r="E969" s="33"/>
      <c r="F969" s="145">
        <v>5</v>
      </c>
      <c r="G969" s="33">
        <v>5</v>
      </c>
      <c r="H969" s="67">
        <f t="shared" si="144"/>
        <v>0</v>
      </c>
      <c r="I969" s="67" t="s">
        <v>74</v>
      </c>
      <c r="J969" s="67"/>
      <c r="K969" s="33"/>
      <c r="L969" s="33"/>
      <c r="M969" s="33"/>
      <c r="N969" s="33"/>
      <c r="O969" s="33"/>
    </row>
    <row r="970" spans="1:15">
      <c r="A970" s="8"/>
      <c r="B970" s="8"/>
      <c r="C970" s="31" t="s">
        <v>25</v>
      </c>
      <c r="D970" s="38"/>
      <c r="E970" s="33"/>
      <c r="F970" s="145">
        <v>75.25</v>
      </c>
      <c r="G970" s="33">
        <v>76.25</v>
      </c>
      <c r="H970" s="67">
        <f t="shared" si="144"/>
        <v>0</v>
      </c>
      <c r="I970" s="67"/>
      <c r="J970" s="67"/>
      <c r="K970" s="33"/>
      <c r="L970" s="33"/>
      <c r="M970" s="33"/>
      <c r="N970" s="33"/>
      <c r="O970" s="33"/>
    </row>
    <row r="971" spans="1:15">
      <c r="A971" s="8"/>
      <c r="B971" s="8"/>
      <c r="C971" s="31" t="s">
        <v>235</v>
      </c>
      <c r="D971" s="35"/>
      <c r="E971" s="33"/>
      <c r="F971" s="145">
        <v>4.2</v>
      </c>
      <c r="G971" s="33">
        <v>3</v>
      </c>
      <c r="H971" s="67">
        <f t="shared" si="144"/>
        <v>0</v>
      </c>
      <c r="I971" s="67"/>
      <c r="J971" s="67"/>
      <c r="K971" s="33"/>
      <c r="L971" s="33"/>
      <c r="M971" s="33"/>
      <c r="N971" s="33"/>
      <c r="O971" s="33"/>
    </row>
    <row r="972" spans="1:15">
      <c r="A972" s="23" t="s">
        <v>251</v>
      </c>
      <c r="B972" s="8"/>
      <c r="C972" s="24" t="s">
        <v>350</v>
      </c>
      <c r="D972" s="25">
        <v>150</v>
      </c>
      <c r="E972" s="28">
        <f>E965</f>
        <v>0</v>
      </c>
      <c r="F972" s="195"/>
      <c r="G972" s="38"/>
      <c r="H972" s="67">
        <f>F972*$E$55/1000</f>
        <v>0</v>
      </c>
      <c r="I972" s="67"/>
      <c r="J972" s="67">
        <v>180</v>
      </c>
      <c r="K972" s="28">
        <v>5.85</v>
      </c>
      <c r="L972" s="28">
        <v>4.65</v>
      </c>
      <c r="M972" s="28">
        <v>14.1</v>
      </c>
      <c r="N972" s="28">
        <v>121</v>
      </c>
      <c r="O972" s="28">
        <v>12.61</v>
      </c>
    </row>
    <row r="973" spans="1:15">
      <c r="A973" s="8" t="s">
        <v>253</v>
      </c>
      <c r="B973" s="8"/>
      <c r="C973" s="31" t="s">
        <v>57</v>
      </c>
      <c r="D973" s="25"/>
      <c r="E973" s="28"/>
      <c r="F973" s="32">
        <v>171</v>
      </c>
      <c r="G973" s="38">
        <v>128.25</v>
      </c>
      <c r="H973" s="67">
        <f t="shared" ref="H973:H975" si="145">F973*$E$55/1000</f>
        <v>0</v>
      </c>
      <c r="I973" s="67">
        <f>D972*E972/1000</f>
        <v>0</v>
      </c>
      <c r="J973" s="67"/>
      <c r="K973" s="28"/>
      <c r="L973" s="28"/>
      <c r="M973" s="28"/>
      <c r="N973" s="28"/>
      <c r="O973" s="28"/>
    </row>
    <row r="974" spans="1:15">
      <c r="A974" s="23"/>
      <c r="B974" s="8"/>
      <c r="C974" s="31" t="s">
        <v>31</v>
      </c>
      <c r="D974" s="25"/>
      <c r="E974" s="28"/>
      <c r="F974" s="32">
        <v>22.5</v>
      </c>
      <c r="G974" s="38">
        <v>22.5</v>
      </c>
      <c r="H974" s="67">
        <f t="shared" si="145"/>
        <v>0</v>
      </c>
      <c r="I974" s="67" t="s">
        <v>74</v>
      </c>
      <c r="J974" s="67"/>
      <c r="K974" s="28"/>
      <c r="L974" s="28"/>
      <c r="M974" s="28"/>
      <c r="N974" s="28"/>
      <c r="O974" s="28"/>
    </row>
    <row r="975" spans="1:15">
      <c r="A975" s="23"/>
      <c r="B975" s="8"/>
      <c r="C975" s="31" t="s">
        <v>24</v>
      </c>
      <c r="D975" s="25"/>
      <c r="E975" s="28"/>
      <c r="F975" s="32">
        <v>4.5</v>
      </c>
      <c r="G975" s="35">
        <v>4.5</v>
      </c>
      <c r="H975" s="67">
        <f t="shared" si="145"/>
        <v>0</v>
      </c>
      <c r="I975" s="67"/>
      <c r="J975" s="67"/>
      <c r="K975" s="28"/>
      <c r="L975" s="28"/>
      <c r="M975" s="28"/>
      <c r="N975" s="28"/>
      <c r="O975" s="28"/>
    </row>
    <row r="976" spans="1:15">
      <c r="A976" s="30" t="s">
        <v>80</v>
      </c>
      <c r="B976" s="30"/>
      <c r="C976" s="24" t="s">
        <v>81</v>
      </c>
      <c r="D976" s="43">
        <v>200</v>
      </c>
      <c r="E976" s="25">
        <f>Y973</f>
        <v>0</v>
      </c>
      <c r="F976" s="43"/>
      <c r="G976" s="25"/>
      <c r="H976" s="39">
        <f>F976*$Y$45/1000</f>
        <v>0</v>
      </c>
      <c r="I976" s="68"/>
      <c r="J976" s="68">
        <v>200</v>
      </c>
      <c r="K976" s="25">
        <v>0.6</v>
      </c>
      <c r="L976" s="25">
        <v>0.2</v>
      </c>
      <c r="M976" s="25">
        <v>26.6</v>
      </c>
      <c r="N976" s="25">
        <v>110</v>
      </c>
      <c r="O976" s="65">
        <v>0.73</v>
      </c>
    </row>
    <row r="977" spans="1:15">
      <c r="A977" s="30" t="s">
        <v>55</v>
      </c>
      <c r="B977" s="30"/>
      <c r="C977" s="31" t="s">
        <v>82</v>
      </c>
      <c r="D977" s="35"/>
      <c r="E977" s="38"/>
      <c r="F977" s="35">
        <v>25</v>
      </c>
      <c r="G977" s="38">
        <v>25</v>
      </c>
      <c r="H977" s="39">
        <f t="shared" ref="H977:H979" si="146">F977*$E$48/1000</f>
        <v>0</v>
      </c>
      <c r="I977" s="68"/>
      <c r="J977" s="68"/>
      <c r="K977" s="25"/>
      <c r="L977" s="25"/>
      <c r="M977" s="25"/>
      <c r="N977" s="25"/>
      <c r="O977" s="25"/>
    </row>
    <row r="978" spans="1:15">
      <c r="A978" s="30" t="s">
        <v>30</v>
      </c>
      <c r="B978" s="30"/>
      <c r="C978" s="31" t="s">
        <v>33</v>
      </c>
      <c r="D978" s="35"/>
      <c r="E978" s="38"/>
      <c r="F978" s="35">
        <v>12</v>
      </c>
      <c r="G978" s="38">
        <v>12</v>
      </c>
      <c r="H978" s="39">
        <f t="shared" si="146"/>
        <v>0</v>
      </c>
      <c r="I978" s="68">
        <f>D976*E976/1000</f>
        <v>0</v>
      </c>
      <c r="J978" s="68"/>
      <c r="K978" s="25"/>
      <c r="L978" s="25"/>
      <c r="M978" s="25"/>
      <c r="N978" s="25"/>
      <c r="O978" s="25"/>
    </row>
    <row r="979" spans="1:15">
      <c r="A979" s="30"/>
      <c r="B979" s="30"/>
      <c r="C979" s="31" t="s">
        <v>25</v>
      </c>
      <c r="D979" s="35"/>
      <c r="E979" s="38"/>
      <c r="F979" s="35">
        <v>200</v>
      </c>
      <c r="G979" s="38">
        <v>200</v>
      </c>
      <c r="H979" s="39">
        <f t="shared" si="146"/>
        <v>0</v>
      </c>
      <c r="I979" s="68" t="s">
        <v>32</v>
      </c>
      <c r="J979" s="68"/>
      <c r="K979" s="25"/>
      <c r="L979" s="25"/>
      <c r="M979" s="25"/>
      <c r="N979" s="25"/>
      <c r="O979" s="25"/>
    </row>
    <row r="980" spans="1:15">
      <c r="A980" s="30" t="s">
        <v>42</v>
      </c>
      <c r="B980" s="30"/>
      <c r="C980" s="24" t="s">
        <v>84</v>
      </c>
      <c r="D980" s="43">
        <v>40</v>
      </c>
      <c r="E980" s="25"/>
      <c r="F980" s="43">
        <v>50</v>
      </c>
      <c r="G980" s="25">
        <v>50</v>
      </c>
      <c r="H980" s="39" t="e">
        <f t="shared" ref="H980:H981" si="147">F980*$E$5/1000</f>
        <v>#REF!</v>
      </c>
      <c r="I980" s="68"/>
      <c r="J980" s="68">
        <v>60</v>
      </c>
      <c r="K980" s="25">
        <v>2.8</v>
      </c>
      <c r="L980" s="25">
        <v>0.51</v>
      </c>
      <c r="M980" s="25">
        <v>0.75</v>
      </c>
      <c r="N980" s="25">
        <v>90</v>
      </c>
      <c r="O980" s="25">
        <v>0</v>
      </c>
    </row>
    <row r="981" spans="1:15">
      <c r="A981" s="30" t="s">
        <v>42</v>
      </c>
      <c r="B981" s="30"/>
      <c r="C981" s="24" t="s">
        <v>37</v>
      </c>
      <c r="D981" s="47">
        <v>20</v>
      </c>
      <c r="E981" s="25"/>
      <c r="F981" s="43">
        <v>50</v>
      </c>
      <c r="G981" s="25">
        <v>50</v>
      </c>
      <c r="H981" s="39" t="e">
        <f t="shared" si="147"/>
        <v>#REF!</v>
      </c>
      <c r="I981" s="76"/>
      <c r="J981" s="68">
        <v>30</v>
      </c>
      <c r="K981" s="69">
        <v>4.1</v>
      </c>
      <c r="L981" s="69">
        <v>0.7</v>
      </c>
      <c r="M981" s="69">
        <v>0.65</v>
      </c>
      <c r="N981" s="69">
        <v>97.5</v>
      </c>
      <c r="O981" s="69">
        <v>0</v>
      </c>
    </row>
    <row r="982" spans="1:15">
      <c r="A982" s="8"/>
      <c r="B982" s="109" t="s">
        <v>85</v>
      </c>
      <c r="C982" s="137"/>
      <c r="D982" s="25"/>
      <c r="E982" s="28"/>
      <c r="F982" s="27"/>
      <c r="G982" s="28"/>
      <c r="H982" s="67"/>
      <c r="I982" s="64"/>
      <c r="J982" s="64"/>
      <c r="K982" s="64"/>
      <c r="L982" s="64"/>
      <c r="M982" s="64"/>
      <c r="N982" s="59"/>
      <c r="O982" s="59"/>
    </row>
    <row r="983" spans="1:15">
      <c r="A983" s="8" t="s">
        <v>168</v>
      </c>
      <c r="B983" s="8"/>
      <c r="C983" s="48" t="s">
        <v>322</v>
      </c>
      <c r="D983" s="49">
        <v>200</v>
      </c>
      <c r="E983" s="50"/>
      <c r="F983" s="51"/>
      <c r="G983" s="50"/>
      <c r="H983" s="39"/>
      <c r="I983" s="78"/>
      <c r="J983" s="141">
        <v>200</v>
      </c>
      <c r="K983" s="79">
        <v>0.6</v>
      </c>
      <c r="L983" s="79">
        <v>0</v>
      </c>
      <c r="M983" s="79">
        <v>0.13</v>
      </c>
      <c r="N983" s="84">
        <v>70</v>
      </c>
      <c r="O983" s="82"/>
    </row>
    <row r="984" spans="1:15">
      <c r="A984" s="30" t="s">
        <v>87</v>
      </c>
      <c r="B984" s="30"/>
      <c r="C984" s="40" t="s">
        <v>307</v>
      </c>
      <c r="D984" s="35">
        <v>20</v>
      </c>
      <c r="E984" s="38"/>
      <c r="F984" s="35">
        <v>20</v>
      </c>
      <c r="G984" s="38"/>
      <c r="H984" s="39"/>
      <c r="I984" s="68"/>
      <c r="J984" s="68">
        <v>20</v>
      </c>
      <c r="K984" s="25">
        <v>1.5</v>
      </c>
      <c r="L984" s="25">
        <v>1.9</v>
      </c>
      <c r="M984" s="25">
        <v>14.8</v>
      </c>
      <c r="N984" s="25"/>
      <c r="O984" s="25"/>
    </row>
    <row r="985" spans="1:15">
      <c r="A985" s="30"/>
      <c r="B985" s="30"/>
      <c r="C985" s="24"/>
      <c r="D985" s="47"/>
      <c r="E985" s="25"/>
      <c r="F985" s="43"/>
      <c r="G985" s="25"/>
      <c r="H985" s="39"/>
      <c r="I985" s="76"/>
      <c r="J985" s="76"/>
      <c r="K985" s="69"/>
      <c r="L985" s="69"/>
      <c r="M985" s="69"/>
      <c r="N985" s="69"/>
      <c r="O985" s="69"/>
    </row>
    <row r="986" spans="1:15">
      <c r="A986" s="23"/>
      <c r="B986" s="8"/>
      <c r="C986" s="41" t="s">
        <v>47</v>
      </c>
      <c r="D986" s="43"/>
      <c r="E986" s="28"/>
      <c r="F986" s="195"/>
      <c r="G986" s="28"/>
      <c r="H986" s="34"/>
      <c r="I986" s="139"/>
      <c r="J986" s="139"/>
      <c r="K986" s="140">
        <f>SUM(K950:K981)</f>
        <v>33.73</v>
      </c>
      <c r="L986" s="140">
        <f>SUM(L950:L981)</f>
        <v>20.38</v>
      </c>
      <c r="M986" s="140">
        <f>SUM(M950:M981)</f>
        <v>52.26</v>
      </c>
      <c r="N986" s="140">
        <f>SUM(N950:N981)</f>
        <v>666.15</v>
      </c>
      <c r="O986" s="140">
        <f>SUM(O950:O981)</f>
        <v>31.08</v>
      </c>
    </row>
    <row r="987" spans="1:15">
      <c r="A987" s="8"/>
      <c r="B987" s="8"/>
      <c r="C987" s="196" t="s">
        <v>352</v>
      </c>
      <c r="D987" s="86"/>
      <c r="E987" s="8"/>
      <c r="F987" s="8"/>
      <c r="G987" s="8"/>
      <c r="H987" s="58"/>
      <c r="I987" s="58"/>
      <c r="J987" s="58"/>
      <c r="K987" s="64">
        <f>K948+K986</f>
        <v>50.089</v>
      </c>
      <c r="L987" s="64">
        <f>L948+L986</f>
        <v>45.695</v>
      </c>
      <c r="M987" s="64">
        <f>M948+M986</f>
        <v>90.91</v>
      </c>
      <c r="N987" s="64">
        <f>N948+N986</f>
        <v>1125.47</v>
      </c>
      <c r="O987" s="64">
        <f>O948+O986</f>
        <v>54.55</v>
      </c>
    </row>
    <row r="988" spans="1:15">
      <c r="A988" s="23"/>
      <c r="B988" s="8"/>
      <c r="C988" s="9"/>
      <c r="D988" s="10" t="s">
        <v>256</v>
      </c>
      <c r="E988" s="52" t="s">
        <v>256</v>
      </c>
      <c r="F988" s="8"/>
      <c r="G988" s="8"/>
      <c r="H988" s="12"/>
      <c r="I988" s="58"/>
      <c r="J988" s="58"/>
      <c r="K988" s="8"/>
      <c r="L988" s="8"/>
      <c r="M988" s="8"/>
      <c r="N988" s="8"/>
      <c r="O988" s="8"/>
    </row>
    <row r="989" ht="30" spans="1:15">
      <c r="A989" s="180" t="s">
        <v>2</v>
      </c>
      <c r="B989" s="14" t="s">
        <v>3</v>
      </c>
      <c r="C989" s="15" t="s">
        <v>4</v>
      </c>
      <c r="D989" s="16" t="s">
        <v>17</v>
      </c>
      <c r="E989" s="15" t="s">
        <v>6</v>
      </c>
      <c r="F989" s="15" t="s">
        <v>7</v>
      </c>
      <c r="G989" s="15" t="s">
        <v>8</v>
      </c>
      <c r="H989" s="17" t="s">
        <v>9</v>
      </c>
      <c r="I989" s="15"/>
      <c r="J989" s="15"/>
      <c r="K989" s="15" t="s">
        <v>11</v>
      </c>
      <c r="L989" s="15" t="s">
        <v>12</v>
      </c>
      <c r="M989" s="15" t="s">
        <v>13</v>
      </c>
      <c r="N989" s="59" t="s">
        <v>14</v>
      </c>
      <c r="O989" s="122" t="s">
        <v>15</v>
      </c>
    </row>
    <row r="990" spans="1:15">
      <c r="A990" s="23"/>
      <c r="B990" s="114" t="s">
        <v>16</v>
      </c>
      <c r="C990" s="115"/>
      <c r="D990" s="116"/>
      <c r="E990" s="15"/>
      <c r="F990" s="15"/>
      <c r="G990" s="15"/>
      <c r="H990" s="17"/>
      <c r="I990" s="15"/>
      <c r="J990" s="15"/>
      <c r="K990" s="15"/>
      <c r="L990" s="15"/>
      <c r="M990" s="15"/>
      <c r="N990" s="59"/>
      <c r="O990" s="122"/>
    </row>
    <row r="991" spans="1:15">
      <c r="A991" s="30" t="s">
        <v>18</v>
      </c>
      <c r="B991" s="8"/>
      <c r="C991" s="24" t="s">
        <v>354</v>
      </c>
      <c r="D991" s="25">
        <v>200</v>
      </c>
      <c r="E991" s="26" t="e">
        <f>#REF!</f>
        <v>#REF!</v>
      </c>
      <c r="F991" s="27"/>
      <c r="G991" s="28"/>
      <c r="H991" s="29"/>
      <c r="I991" s="64"/>
      <c r="J991" s="64">
        <v>200</v>
      </c>
      <c r="K991" s="25">
        <v>4.3</v>
      </c>
      <c r="L991" s="25">
        <v>6</v>
      </c>
      <c r="M991" s="25">
        <v>27.7</v>
      </c>
      <c r="N991" s="25">
        <v>186</v>
      </c>
      <c r="O991" s="65">
        <v>0.65</v>
      </c>
    </row>
    <row r="992" spans="1:15">
      <c r="A992" s="23" t="s">
        <v>94</v>
      </c>
      <c r="B992" s="8"/>
      <c r="C992" s="24" t="s">
        <v>95</v>
      </c>
      <c r="D992" s="43">
        <v>200</v>
      </c>
      <c r="E992" s="28" t="e">
        <f>E991</f>
        <v>#REF!</v>
      </c>
      <c r="F992" s="28"/>
      <c r="G992" s="28"/>
      <c r="H992" s="67">
        <f t="shared" ref="H992" si="148">F992*$E$4/1000</f>
        <v>0</v>
      </c>
      <c r="I992" s="67"/>
      <c r="J992" s="67">
        <v>200</v>
      </c>
      <c r="K992" s="28">
        <v>4</v>
      </c>
      <c r="L992" s="28">
        <v>4</v>
      </c>
      <c r="M992" s="28">
        <v>16</v>
      </c>
      <c r="N992" s="28">
        <v>116</v>
      </c>
      <c r="O992" s="25">
        <v>0.54</v>
      </c>
    </row>
    <row r="993" spans="2:15">
      <c r="B993" s="8"/>
      <c r="C993" s="31" t="s">
        <v>97</v>
      </c>
      <c r="D993" s="35"/>
      <c r="E993" s="32"/>
      <c r="F993" s="32">
        <v>5</v>
      </c>
      <c r="G993" s="32">
        <v>5</v>
      </c>
      <c r="H993" s="67">
        <f>F993*$E$12/1000</f>
        <v>0</v>
      </c>
      <c r="I993" s="67"/>
      <c r="J993" s="67"/>
      <c r="K993" s="28"/>
      <c r="L993" s="28"/>
      <c r="M993" s="28"/>
      <c r="N993" s="28"/>
      <c r="O993" s="28"/>
    </row>
    <row r="994" spans="1:15">
      <c r="A994" s="23" t="s">
        <v>96</v>
      </c>
      <c r="B994" s="8"/>
      <c r="C994" s="31" t="s">
        <v>31</v>
      </c>
      <c r="D994" s="35"/>
      <c r="E994" s="32"/>
      <c r="F994" s="32">
        <v>100</v>
      </c>
      <c r="G994" s="32">
        <v>100</v>
      </c>
      <c r="H994" s="67">
        <f>F994*$E$12/1000</f>
        <v>0</v>
      </c>
      <c r="I994" s="67" t="e">
        <f>E992*D992/1000</f>
        <v>#REF!</v>
      </c>
      <c r="J994" s="67"/>
      <c r="K994" s="28"/>
      <c r="L994" s="28"/>
      <c r="M994" s="28"/>
      <c r="N994" s="28"/>
      <c r="O994" s="28"/>
    </row>
    <row r="995" spans="1:15">
      <c r="A995" s="23" t="s">
        <v>30</v>
      </c>
      <c r="B995" s="8"/>
      <c r="C995" s="31" t="s">
        <v>25</v>
      </c>
      <c r="D995" s="35"/>
      <c r="E995" s="32"/>
      <c r="F995" s="32">
        <v>110</v>
      </c>
      <c r="G995" s="32">
        <v>110</v>
      </c>
      <c r="H995" s="67">
        <f>F995*$E$12/1000</f>
        <v>0</v>
      </c>
      <c r="I995" s="67" t="s">
        <v>32</v>
      </c>
      <c r="J995" s="67"/>
      <c r="K995" s="28"/>
      <c r="L995" s="28"/>
      <c r="M995" s="28"/>
      <c r="N995" s="28"/>
      <c r="O995" s="28"/>
    </row>
    <row r="996" spans="1:15">
      <c r="A996" s="23"/>
      <c r="B996" s="8"/>
      <c r="C996" s="31" t="s">
        <v>33</v>
      </c>
      <c r="D996" s="35"/>
      <c r="E996" s="32"/>
      <c r="F996" s="32">
        <v>10</v>
      </c>
      <c r="G996" s="32">
        <v>10</v>
      </c>
      <c r="H996" s="67">
        <f>F996*$E$12/1000</f>
        <v>0</v>
      </c>
      <c r="I996" s="67"/>
      <c r="J996" s="67"/>
      <c r="K996" s="28"/>
      <c r="L996" s="28"/>
      <c r="M996" s="28"/>
      <c r="N996" s="28"/>
      <c r="O996" s="28"/>
    </row>
    <row r="997" spans="1:15">
      <c r="A997" s="30" t="s">
        <v>36</v>
      </c>
      <c r="B997" s="30"/>
      <c r="C997" s="40" t="s">
        <v>35</v>
      </c>
      <c r="D997" s="35">
        <v>40</v>
      </c>
      <c r="E997" s="38"/>
      <c r="F997" s="38"/>
      <c r="G997" s="38"/>
      <c r="H997" s="39"/>
      <c r="I997" s="68"/>
      <c r="J997" s="68">
        <v>40</v>
      </c>
      <c r="K997" s="25">
        <v>1.6</v>
      </c>
      <c r="L997" s="25">
        <v>17.12</v>
      </c>
      <c r="M997" s="25">
        <v>10.52</v>
      </c>
      <c r="N997" s="25">
        <v>202.52</v>
      </c>
      <c r="O997" s="25">
        <v>0</v>
      </c>
    </row>
    <row r="998" spans="2:15">
      <c r="B998" s="30"/>
      <c r="C998" s="31" t="s">
        <v>24</v>
      </c>
      <c r="D998" s="35"/>
      <c r="E998" s="38"/>
      <c r="F998" s="35">
        <v>20</v>
      </c>
      <c r="G998" s="38">
        <v>20</v>
      </c>
      <c r="H998" s="39" t="e">
        <f>F998*#REF!/1000</f>
        <v>#REF!</v>
      </c>
      <c r="I998" s="68"/>
      <c r="J998" s="68"/>
      <c r="K998" s="69"/>
      <c r="L998" s="69"/>
      <c r="M998" s="69"/>
      <c r="N998" s="69"/>
      <c r="O998" s="69"/>
    </row>
    <row r="999" spans="1:15">
      <c r="A999" s="30" t="s">
        <v>30</v>
      </c>
      <c r="B999" s="30"/>
      <c r="C999" s="31" t="s">
        <v>37</v>
      </c>
      <c r="D999" s="35"/>
      <c r="E999" s="38"/>
      <c r="F999" s="35">
        <v>20</v>
      </c>
      <c r="G999" s="38">
        <v>20</v>
      </c>
      <c r="H999" s="39" t="e">
        <f>F999*#REF!/1000</f>
        <v>#REF!</v>
      </c>
      <c r="I999" s="68"/>
      <c r="J999" s="68"/>
      <c r="K999" s="69"/>
      <c r="L999" s="69"/>
      <c r="M999" s="69"/>
      <c r="N999" s="69"/>
      <c r="O999" s="69"/>
    </row>
    <row r="1000" spans="1:15">
      <c r="A1000" s="30"/>
      <c r="B1000" s="37"/>
      <c r="C1000" s="40" t="s">
        <v>84</v>
      </c>
      <c r="D1000" s="35">
        <v>20</v>
      </c>
      <c r="E1000" s="38"/>
      <c r="F1000" s="35">
        <v>20</v>
      </c>
      <c r="G1000" s="38"/>
      <c r="H1000" s="39" t="e">
        <f>F1000*$E$5/1000</f>
        <v>#REF!</v>
      </c>
      <c r="I1000" s="68"/>
      <c r="J1000" s="68">
        <v>20</v>
      </c>
      <c r="K1000" s="69">
        <v>1.079</v>
      </c>
      <c r="L1000" s="69">
        <v>0.195</v>
      </c>
      <c r="M1000" s="69">
        <v>6.25</v>
      </c>
      <c r="N1000" s="69">
        <v>36</v>
      </c>
      <c r="O1000" s="69">
        <v>0</v>
      </c>
    </row>
    <row r="1001" spans="1:15">
      <c r="A1001" s="30" t="s">
        <v>43</v>
      </c>
      <c r="B1001" s="37"/>
      <c r="C1001" s="40" t="s">
        <v>376</v>
      </c>
      <c r="D1001" s="35" t="s">
        <v>46</v>
      </c>
      <c r="E1001" s="35" t="s">
        <v>46</v>
      </c>
      <c r="F1001" s="35" t="s">
        <v>46</v>
      </c>
      <c r="G1001" s="35" t="s">
        <v>46</v>
      </c>
      <c r="H1001" s="35" t="s">
        <v>46</v>
      </c>
      <c r="I1001" s="35" t="s">
        <v>46</v>
      </c>
      <c r="J1001" s="35" t="s">
        <v>46</v>
      </c>
      <c r="K1001" s="69">
        <v>0.4</v>
      </c>
      <c r="L1001" s="69">
        <v>0.3</v>
      </c>
      <c r="M1001" s="69">
        <v>10.3</v>
      </c>
      <c r="N1001" s="69">
        <v>46</v>
      </c>
      <c r="O1001" s="69">
        <v>60</v>
      </c>
    </row>
    <row r="1002" spans="1:15">
      <c r="A1002" s="23"/>
      <c r="B1002" s="8"/>
      <c r="C1002" s="41" t="s">
        <v>47</v>
      </c>
      <c r="D1002" s="35"/>
      <c r="E1002" s="32"/>
      <c r="F1002" s="36"/>
      <c r="G1002" s="32"/>
      <c r="H1002" s="34">
        <f t="shared" ref="H1002" si="149">F1002*$E$22/1000</f>
        <v>0</v>
      </c>
      <c r="I1002" s="67"/>
      <c r="J1002" s="67"/>
      <c r="K1002" s="64">
        <f>K991+K992+K997+K1000+K1001</f>
        <v>11.379</v>
      </c>
      <c r="L1002" s="64">
        <f>L991+L992+L997+L1000+L1001</f>
        <v>27.615</v>
      </c>
      <c r="M1002" s="64">
        <f>M991+M992+M997+M1000+M1001</f>
        <v>70.77</v>
      </c>
      <c r="N1002" s="64">
        <f>N991+N992+N997+N1000+N1001</f>
        <v>586.52</v>
      </c>
      <c r="O1002" s="64">
        <f>O991+O992+O997+O1000+O1001</f>
        <v>61.19</v>
      </c>
    </row>
    <row r="1003" spans="1:15">
      <c r="A1003" s="23"/>
      <c r="B1003" s="115" t="s">
        <v>48</v>
      </c>
      <c r="C1003" s="41"/>
      <c r="D1003" s="35"/>
      <c r="E1003" s="32"/>
      <c r="F1003" s="36"/>
      <c r="G1003" s="32"/>
      <c r="H1003" s="34"/>
      <c r="I1003" s="67"/>
      <c r="J1003" s="67"/>
      <c r="K1003" s="64"/>
      <c r="L1003" s="64"/>
      <c r="M1003" s="64"/>
      <c r="N1003" s="64"/>
      <c r="O1003" s="64"/>
    </row>
    <row r="1004" spans="1:15">
      <c r="A1004" s="30" t="s">
        <v>49</v>
      </c>
      <c r="B1004" s="30"/>
      <c r="C1004" s="24" t="s">
        <v>418</v>
      </c>
      <c r="D1004" s="43">
        <v>60</v>
      </c>
      <c r="E1004" s="38"/>
      <c r="F1004" s="35"/>
      <c r="G1004" s="38"/>
      <c r="H1004" s="39" t="e">
        <f t="shared" ref="H1004" si="150">F1004*$E$5/1000</f>
        <v>#REF!</v>
      </c>
      <c r="I1004" s="68"/>
      <c r="J1004" s="68">
        <v>100</v>
      </c>
      <c r="K1004" s="25">
        <v>0.48</v>
      </c>
      <c r="L1004" s="25">
        <v>0.12</v>
      </c>
      <c r="M1004" s="25">
        <v>1.56</v>
      </c>
      <c r="N1004" s="25">
        <v>8.4</v>
      </c>
      <c r="O1004" s="65">
        <v>2.94</v>
      </c>
    </row>
    <row r="1005" spans="2:15">
      <c r="B1005" s="147"/>
      <c r="C1005" s="31" t="s">
        <v>155</v>
      </c>
      <c r="D1005" s="47"/>
      <c r="E1005" s="148"/>
      <c r="F1005" s="149">
        <v>156.1</v>
      </c>
      <c r="G1005" s="150">
        <v>125</v>
      </c>
      <c r="H1005" s="151">
        <f>F1005*$E$28/1000</f>
        <v>0</v>
      </c>
      <c r="I1005" s="170"/>
      <c r="J1005" s="170"/>
      <c r="K1005" s="148"/>
      <c r="L1005" s="148"/>
      <c r="M1005" s="148"/>
      <c r="N1005" s="148"/>
      <c r="O1005" s="148"/>
    </row>
    <row r="1006" spans="1:15">
      <c r="A1006" s="152" t="s">
        <v>181</v>
      </c>
      <c r="B1006" s="147"/>
      <c r="C1006" s="31" t="s">
        <v>137</v>
      </c>
      <c r="D1006" s="47"/>
      <c r="E1006" s="148"/>
      <c r="F1006" s="149">
        <v>12.5</v>
      </c>
      <c r="G1006" s="150">
        <v>10</v>
      </c>
      <c r="H1006" s="151">
        <f t="shared" ref="H1006:H1010" si="151">F1006*$E$28/1000</f>
        <v>0</v>
      </c>
      <c r="I1006" s="170"/>
      <c r="J1006" s="170"/>
      <c r="K1006" s="148"/>
      <c r="L1006" s="148"/>
      <c r="M1006" s="148"/>
      <c r="N1006" s="148"/>
      <c r="O1006" s="148"/>
    </row>
    <row r="1007" spans="1:15">
      <c r="A1007" s="152" t="s">
        <v>115</v>
      </c>
      <c r="B1007" s="147"/>
      <c r="C1007" s="31" t="s">
        <v>182</v>
      </c>
      <c r="D1007" s="47"/>
      <c r="E1007" s="148"/>
      <c r="F1007" s="149">
        <v>0.3</v>
      </c>
      <c r="G1007" s="150">
        <v>0.3</v>
      </c>
      <c r="H1007" s="153">
        <f t="shared" si="151"/>
        <v>0</v>
      </c>
      <c r="I1007" s="170"/>
      <c r="J1007" s="170"/>
      <c r="K1007" s="148"/>
      <c r="L1007" s="148"/>
      <c r="M1007" s="148"/>
      <c r="N1007" s="148"/>
      <c r="O1007" s="148"/>
    </row>
    <row r="1008" spans="1:15">
      <c r="A1008" s="23"/>
      <c r="B1008" s="147"/>
      <c r="C1008" s="31" t="s">
        <v>33</v>
      </c>
      <c r="D1008" s="47"/>
      <c r="E1008" s="148"/>
      <c r="F1008" s="149">
        <v>3</v>
      </c>
      <c r="G1008" s="150">
        <v>3</v>
      </c>
      <c r="H1008" s="153">
        <f t="shared" si="151"/>
        <v>0</v>
      </c>
      <c r="I1008" s="170"/>
      <c r="J1008" s="170"/>
      <c r="K1008" s="148"/>
      <c r="L1008" s="148"/>
      <c r="M1008" s="148"/>
      <c r="N1008" s="148"/>
      <c r="O1008" s="148"/>
    </row>
    <row r="1009" spans="1:15">
      <c r="A1009" s="23"/>
      <c r="B1009" s="147"/>
      <c r="C1009" s="31" t="s">
        <v>79</v>
      </c>
      <c r="D1009" s="47"/>
      <c r="E1009" s="148"/>
      <c r="F1009" s="149">
        <v>10</v>
      </c>
      <c r="G1009" s="150">
        <v>10</v>
      </c>
      <c r="H1009" s="153">
        <f t="shared" si="151"/>
        <v>0</v>
      </c>
      <c r="I1009" s="170"/>
      <c r="J1009" s="170"/>
      <c r="K1009" s="148"/>
      <c r="L1009" s="148"/>
      <c r="M1009" s="148"/>
      <c r="N1009" s="148"/>
      <c r="O1009" s="148"/>
    </row>
    <row r="1010" spans="1:15">
      <c r="A1010" s="23" t="s">
        <v>262</v>
      </c>
      <c r="B1010" s="8"/>
      <c r="C1010" s="24" t="s">
        <v>312</v>
      </c>
      <c r="D1010" s="25">
        <v>200</v>
      </c>
      <c r="E1010" s="28">
        <f>E1004</f>
        <v>0</v>
      </c>
      <c r="F1010" s="195"/>
      <c r="G1010" s="28"/>
      <c r="H1010" s="34">
        <f t="shared" si="151"/>
        <v>0</v>
      </c>
      <c r="I1010" s="67"/>
      <c r="J1010" s="67">
        <v>250</v>
      </c>
      <c r="K1010" s="28">
        <v>4.8</v>
      </c>
      <c r="L1010" s="28">
        <v>3.4</v>
      </c>
      <c r="M1010" s="28">
        <v>17.2</v>
      </c>
      <c r="N1010" s="28">
        <v>118</v>
      </c>
      <c r="O1010" s="28">
        <v>28.14</v>
      </c>
    </row>
    <row r="1011" spans="1:15">
      <c r="A1011" s="23" t="s">
        <v>264</v>
      </c>
      <c r="B1011" s="8"/>
      <c r="C1011" s="31" t="s">
        <v>265</v>
      </c>
      <c r="D1011" s="38"/>
      <c r="E1011" s="32"/>
      <c r="F1011" s="32">
        <v>16.2</v>
      </c>
      <c r="G1011" s="32">
        <v>16</v>
      </c>
      <c r="H1011" s="34">
        <f t="shared" ref="H1011:H1016" si="152">F1011*$E$35/1000</f>
        <v>0</v>
      </c>
      <c r="I1011" s="67"/>
      <c r="J1011" s="67"/>
      <c r="K1011" s="28"/>
      <c r="L1011" s="28"/>
      <c r="M1011" s="28"/>
      <c r="N1011" s="28"/>
      <c r="O1011" s="28"/>
    </row>
    <row r="1012" spans="1:15">
      <c r="A1012" s="23"/>
      <c r="B1012" s="8"/>
      <c r="C1012" s="31" t="s">
        <v>57</v>
      </c>
      <c r="D1012" s="38"/>
      <c r="E1012" s="32"/>
      <c r="F1012" s="32">
        <v>67</v>
      </c>
      <c r="G1012" s="32">
        <v>50</v>
      </c>
      <c r="H1012" s="34">
        <f t="shared" si="152"/>
        <v>0</v>
      </c>
      <c r="I1012" s="67"/>
      <c r="J1012" s="67"/>
      <c r="K1012" s="28"/>
      <c r="L1012" s="28"/>
      <c r="M1012" s="28"/>
      <c r="N1012" s="28"/>
      <c r="O1012" s="28"/>
    </row>
    <row r="1013" spans="1:15">
      <c r="A1013" s="23"/>
      <c r="B1013" s="8"/>
      <c r="C1013" s="31" t="s">
        <v>59</v>
      </c>
      <c r="D1013" s="38"/>
      <c r="E1013" s="32"/>
      <c r="F1013" s="32">
        <v>9.6</v>
      </c>
      <c r="G1013" s="32">
        <v>8</v>
      </c>
      <c r="H1013" s="34">
        <f t="shared" si="152"/>
        <v>0</v>
      </c>
      <c r="I1013" s="67">
        <f>D1010*E1010/1000</f>
        <v>0</v>
      </c>
      <c r="J1013" s="67"/>
      <c r="K1013" s="28"/>
      <c r="L1013" s="28"/>
      <c r="M1013" s="28"/>
      <c r="N1013" s="28"/>
      <c r="O1013" s="28"/>
    </row>
    <row r="1014" spans="1:15">
      <c r="A1014" s="23"/>
      <c r="B1014" s="8"/>
      <c r="C1014" s="31" t="s">
        <v>107</v>
      </c>
      <c r="D1014" s="38"/>
      <c r="E1014" s="32"/>
      <c r="F1014" s="32">
        <v>10</v>
      </c>
      <c r="G1014" s="32">
        <v>8</v>
      </c>
      <c r="H1014" s="34">
        <f t="shared" si="152"/>
        <v>0</v>
      </c>
      <c r="I1014" s="67" t="s">
        <v>32</v>
      </c>
      <c r="J1014" s="67"/>
      <c r="K1014" s="28"/>
      <c r="L1014" s="28"/>
      <c r="M1014" s="28"/>
      <c r="N1014" s="28"/>
      <c r="O1014" s="28"/>
    </row>
    <row r="1015" spans="1:15">
      <c r="A1015" s="23"/>
      <c r="B1015" s="8"/>
      <c r="C1015" s="31" t="s">
        <v>24</v>
      </c>
      <c r="D1015" s="38"/>
      <c r="E1015" s="32"/>
      <c r="F1015" s="32">
        <v>4</v>
      </c>
      <c r="G1015" s="32">
        <v>4</v>
      </c>
      <c r="H1015" s="34">
        <f t="shared" si="152"/>
        <v>0</v>
      </c>
      <c r="I1015" s="67"/>
      <c r="J1015" s="67"/>
      <c r="K1015" s="8"/>
      <c r="L1015" s="8"/>
      <c r="M1015" s="8"/>
      <c r="N1015" s="8"/>
      <c r="O1015" s="8"/>
    </row>
    <row r="1016" spans="1:15">
      <c r="A1016" s="23"/>
      <c r="B1016" s="8"/>
      <c r="C1016" s="31" t="s">
        <v>187</v>
      </c>
      <c r="D1016" s="38"/>
      <c r="E1016" s="32"/>
      <c r="F1016" s="32">
        <v>130</v>
      </c>
      <c r="G1016" s="32">
        <v>130</v>
      </c>
      <c r="H1016" s="34">
        <f t="shared" si="152"/>
        <v>0</v>
      </c>
      <c r="I1016" s="67"/>
      <c r="J1016" s="67"/>
      <c r="K1016" s="8"/>
      <c r="L1016" s="8"/>
      <c r="M1016" s="8"/>
      <c r="N1016" s="8"/>
      <c r="O1016" s="8"/>
    </row>
    <row r="1017" spans="1:15">
      <c r="A1017" s="23"/>
      <c r="B1017" s="8"/>
      <c r="C1017" s="31" t="s">
        <v>109</v>
      </c>
      <c r="D1017" s="44"/>
      <c r="E1017" s="45"/>
      <c r="F1017" s="38">
        <v>21.26</v>
      </c>
      <c r="G1017" s="38">
        <v>16.1</v>
      </c>
      <c r="H1017" s="34"/>
      <c r="I1017" s="67"/>
      <c r="J1017" s="67"/>
      <c r="K1017" s="8"/>
      <c r="L1017" s="8"/>
      <c r="M1017" s="8"/>
      <c r="N1017" s="8"/>
      <c r="O1017" s="8"/>
    </row>
    <row r="1018" spans="1:15">
      <c r="A1018" s="30" t="s">
        <v>266</v>
      </c>
      <c r="B1018" s="8"/>
      <c r="C1018" s="24" t="s">
        <v>267</v>
      </c>
      <c r="D1018" s="25">
        <v>75</v>
      </c>
      <c r="E1018" s="121">
        <f>E1010</f>
        <v>0</v>
      </c>
      <c r="F1018" s="183"/>
      <c r="G1018" s="121"/>
      <c r="H1018" s="34">
        <f t="shared" ref="H1018" si="153">F1018*$E$35/1000</f>
        <v>0</v>
      </c>
      <c r="I1018" s="67"/>
      <c r="J1018" s="67">
        <v>100</v>
      </c>
      <c r="K1018" s="28">
        <v>8.17</v>
      </c>
      <c r="L1018" s="28">
        <v>2.77</v>
      </c>
      <c r="M1018" s="28">
        <v>9</v>
      </c>
      <c r="N1018" s="28">
        <v>92.25</v>
      </c>
      <c r="O1018" s="28">
        <v>0.012</v>
      </c>
    </row>
    <row r="1019" spans="1:15">
      <c r="A1019" s="30" t="s">
        <v>30</v>
      </c>
      <c r="B1019" s="8"/>
      <c r="C1019" s="31" t="s">
        <v>268</v>
      </c>
      <c r="D1019" s="38"/>
      <c r="E1019" s="33"/>
      <c r="F1019" s="32">
        <v>47.25</v>
      </c>
      <c r="G1019" s="32">
        <v>45</v>
      </c>
      <c r="H1019" s="34">
        <f t="shared" ref="H1019:H1025" si="154">F1019*$Y$45/1000</f>
        <v>0</v>
      </c>
      <c r="I1019" s="67">
        <f>D1018*E1018/1000</f>
        <v>0</v>
      </c>
      <c r="J1019" s="67"/>
      <c r="K1019" s="33"/>
      <c r="L1019" s="33"/>
      <c r="M1019" s="33"/>
      <c r="N1019" s="33"/>
      <c r="O1019" s="33"/>
    </row>
    <row r="1020" spans="1:15">
      <c r="A1020" s="30" t="s">
        <v>269</v>
      </c>
      <c r="B1020" s="8"/>
      <c r="C1020" s="31" t="s">
        <v>270</v>
      </c>
      <c r="D1020" s="38"/>
      <c r="E1020" s="33"/>
      <c r="F1020" s="32">
        <v>7.5</v>
      </c>
      <c r="G1020" s="32">
        <v>7.5</v>
      </c>
      <c r="H1020" s="34">
        <f t="shared" si="154"/>
        <v>0</v>
      </c>
      <c r="I1020" s="67"/>
      <c r="J1020" s="67"/>
      <c r="K1020" s="33"/>
      <c r="L1020" s="33"/>
      <c r="M1020" s="33"/>
      <c r="N1020" s="33"/>
      <c r="O1020" s="33"/>
    </row>
    <row r="1021" spans="1:15">
      <c r="A1021" s="23"/>
      <c r="B1021" s="8"/>
      <c r="C1021" s="31" t="s">
        <v>31</v>
      </c>
      <c r="D1021" s="131"/>
      <c r="E1021" s="33"/>
      <c r="F1021" s="145">
        <v>18.7</v>
      </c>
      <c r="G1021" s="33">
        <v>18.7</v>
      </c>
      <c r="H1021" s="34">
        <f t="shared" si="154"/>
        <v>0</v>
      </c>
      <c r="I1021" s="67"/>
      <c r="J1021" s="67"/>
      <c r="K1021" s="207"/>
      <c r="L1021" s="207"/>
      <c r="M1021" s="207"/>
      <c r="N1021" s="207"/>
      <c r="O1021" s="207"/>
    </row>
    <row r="1022" spans="1:15">
      <c r="A1022" s="23"/>
      <c r="B1022" s="8"/>
      <c r="C1022" s="200" t="s">
        <v>135</v>
      </c>
      <c r="D1022" s="201"/>
      <c r="E1022" s="202"/>
      <c r="F1022" s="203">
        <v>3</v>
      </c>
      <c r="G1022" s="204">
        <v>3</v>
      </c>
      <c r="H1022" s="34">
        <f t="shared" si="154"/>
        <v>0</v>
      </c>
      <c r="I1022" s="67"/>
      <c r="J1022" s="67"/>
      <c r="K1022" s="33"/>
      <c r="L1022" s="33"/>
      <c r="M1022" s="33"/>
      <c r="N1022" s="33"/>
      <c r="O1022" s="33"/>
    </row>
    <row r="1023" spans="1:15">
      <c r="A1023" s="23"/>
      <c r="B1023" s="8"/>
      <c r="C1023" s="200" t="s">
        <v>59</v>
      </c>
      <c r="D1023" s="201"/>
      <c r="E1023" s="202"/>
      <c r="F1023" s="203">
        <v>7.5</v>
      </c>
      <c r="G1023" s="204">
        <v>6</v>
      </c>
      <c r="H1023" s="34">
        <f t="shared" si="154"/>
        <v>0</v>
      </c>
      <c r="I1023" s="67"/>
      <c r="J1023" s="67"/>
      <c r="K1023" s="33"/>
      <c r="L1023" s="33"/>
      <c r="M1023" s="33"/>
      <c r="N1023" s="33"/>
      <c r="O1023" s="33"/>
    </row>
    <row r="1024" spans="1:15">
      <c r="A1024" s="23"/>
      <c r="B1024" s="8"/>
      <c r="C1024" s="200" t="s">
        <v>271</v>
      </c>
      <c r="D1024" s="201"/>
      <c r="E1024" s="202"/>
      <c r="F1024" s="203">
        <v>6</v>
      </c>
      <c r="G1024" s="204">
        <v>6</v>
      </c>
      <c r="H1024" s="34">
        <f t="shared" si="154"/>
        <v>0</v>
      </c>
      <c r="I1024" s="67"/>
      <c r="J1024" s="67"/>
      <c r="K1024" s="33"/>
      <c r="L1024" s="33"/>
      <c r="M1024" s="33"/>
      <c r="N1024" s="33"/>
      <c r="O1024" s="33"/>
    </row>
    <row r="1025" spans="1:15">
      <c r="A1025" s="23"/>
      <c r="B1025" s="8"/>
      <c r="C1025" s="31" t="s">
        <v>24</v>
      </c>
      <c r="D1025" s="201"/>
      <c r="E1025" s="202"/>
      <c r="F1025" s="203">
        <v>4.5</v>
      </c>
      <c r="G1025" s="204">
        <v>4.5</v>
      </c>
      <c r="H1025" s="34">
        <f t="shared" si="154"/>
        <v>0</v>
      </c>
      <c r="I1025" s="67"/>
      <c r="J1025" s="67"/>
      <c r="K1025" s="33"/>
      <c r="L1025" s="33"/>
      <c r="M1025" s="33"/>
      <c r="N1025" s="33"/>
      <c r="O1025" s="33"/>
    </row>
    <row r="1026" spans="1:15">
      <c r="A1026" s="23" t="s">
        <v>76</v>
      </c>
      <c r="B1026" s="8"/>
      <c r="C1026" s="24" t="s">
        <v>77</v>
      </c>
      <c r="D1026" s="25">
        <v>150</v>
      </c>
      <c r="E1026" s="28">
        <f>E1017</f>
        <v>0</v>
      </c>
      <c r="F1026" s="27"/>
      <c r="G1026" s="28"/>
      <c r="H1026" s="34" t="e">
        <f>F1026*#REF!/1000</f>
        <v>#REF!</v>
      </c>
      <c r="I1026" s="67"/>
      <c r="J1026" s="67">
        <v>180</v>
      </c>
      <c r="K1026" s="28">
        <v>6.15</v>
      </c>
      <c r="L1026" s="28">
        <v>5.55</v>
      </c>
      <c r="M1026" s="28">
        <v>18</v>
      </c>
      <c r="N1026" s="28">
        <v>147</v>
      </c>
      <c r="O1026" s="75">
        <v>20.62</v>
      </c>
    </row>
    <row r="1027" spans="1:15">
      <c r="A1027" s="23" t="s">
        <v>78</v>
      </c>
      <c r="B1027" s="8"/>
      <c r="C1027" s="31" t="s">
        <v>57</v>
      </c>
      <c r="D1027" s="25"/>
      <c r="E1027" s="28"/>
      <c r="F1027" s="32">
        <v>199.9</v>
      </c>
      <c r="G1027" s="32">
        <v>150</v>
      </c>
      <c r="H1027" s="34">
        <f>F1027*$E$56/1000</f>
        <v>0</v>
      </c>
      <c r="I1027" s="67"/>
      <c r="J1027" s="67"/>
      <c r="K1027" s="28"/>
      <c r="L1027" s="28"/>
      <c r="M1027" s="28"/>
      <c r="N1027" s="28"/>
      <c r="O1027" s="28"/>
    </row>
    <row r="1028" spans="1:15">
      <c r="A1028" s="23"/>
      <c r="B1028" s="8"/>
      <c r="C1028" s="31" t="s">
        <v>79</v>
      </c>
      <c r="D1028" s="25"/>
      <c r="E1028" s="28"/>
      <c r="F1028" s="32">
        <v>4.5</v>
      </c>
      <c r="G1028" s="32">
        <v>4.5</v>
      </c>
      <c r="H1028" s="34">
        <f>F1028*$E$56/1000</f>
        <v>0</v>
      </c>
      <c r="I1028" s="67">
        <f>D1026*E1026/1000</f>
        <v>0</v>
      </c>
      <c r="J1028" s="67"/>
      <c r="K1028" s="28"/>
      <c r="L1028" s="28"/>
      <c r="M1028" s="28"/>
      <c r="N1028" s="28"/>
      <c r="O1028" s="28"/>
    </row>
    <row r="1029" spans="1:15">
      <c r="A1029" s="23" t="s">
        <v>123</v>
      </c>
      <c r="B1029" s="37"/>
      <c r="C1029" s="24" t="s">
        <v>125</v>
      </c>
      <c r="D1029" s="25">
        <v>200</v>
      </c>
      <c r="E1029" s="28">
        <f>E1028</f>
        <v>0</v>
      </c>
      <c r="F1029" s="27">
        <v>200</v>
      </c>
      <c r="G1029" s="28"/>
      <c r="H1029" s="34" t="e">
        <f>#REF!*$E$66/1000</f>
        <v>#REF!</v>
      </c>
      <c r="I1029" s="67"/>
      <c r="J1029" s="67">
        <v>200</v>
      </c>
      <c r="K1029" s="121">
        <v>0.72</v>
      </c>
      <c r="L1029" s="121">
        <v>0</v>
      </c>
      <c r="M1029" s="121">
        <v>25.25</v>
      </c>
      <c r="N1029" s="121">
        <v>85.34</v>
      </c>
      <c r="O1029" s="121">
        <v>40</v>
      </c>
    </row>
    <row r="1030" spans="1:15">
      <c r="A1030" s="23"/>
      <c r="B1030" s="37"/>
      <c r="C1030" s="41" t="s">
        <v>273</v>
      </c>
      <c r="D1030" s="25"/>
      <c r="E1030" s="28"/>
      <c r="F1030" s="28">
        <v>44.4</v>
      </c>
      <c r="G1030" s="205">
        <v>40</v>
      </c>
      <c r="H1030" s="206"/>
      <c r="I1030" s="208">
        <v>40</v>
      </c>
      <c r="J1030" s="67">
        <v>200</v>
      </c>
      <c r="K1030" s="209"/>
      <c r="L1030" s="121"/>
      <c r="M1030" s="121"/>
      <c r="N1030" s="121"/>
      <c r="O1030" s="121"/>
    </row>
    <row r="1031" spans="1:15">
      <c r="A1031" s="23"/>
      <c r="B1031" s="37"/>
      <c r="C1031" s="41" t="s">
        <v>33</v>
      </c>
      <c r="D1031" s="25"/>
      <c r="E1031" s="28"/>
      <c r="F1031" s="28">
        <v>5</v>
      </c>
      <c r="G1031" s="205">
        <v>5</v>
      </c>
      <c r="H1031" s="206"/>
      <c r="I1031" s="208">
        <v>5</v>
      </c>
      <c r="J1031" s="67">
        <v>200</v>
      </c>
      <c r="K1031" s="209"/>
      <c r="L1031" s="121"/>
      <c r="M1031" s="121"/>
      <c r="N1031" s="121"/>
      <c r="O1031" s="121"/>
    </row>
    <row r="1032" spans="1:15">
      <c r="A1032" s="23" t="s">
        <v>403</v>
      </c>
      <c r="B1032" s="37"/>
      <c r="C1032" s="40" t="s">
        <v>404</v>
      </c>
      <c r="D1032" s="25">
        <v>50</v>
      </c>
      <c r="E1032" s="28"/>
      <c r="F1032" s="28"/>
      <c r="G1032" s="205"/>
      <c r="H1032" s="206"/>
      <c r="I1032" s="208"/>
      <c r="J1032" s="67">
        <v>75</v>
      </c>
      <c r="K1032" s="120">
        <v>4.26</v>
      </c>
      <c r="L1032" s="121">
        <v>2.39</v>
      </c>
      <c r="M1032" s="121">
        <v>29.48</v>
      </c>
      <c r="N1032" s="121">
        <v>140</v>
      </c>
      <c r="O1032" s="121">
        <v>0.16</v>
      </c>
    </row>
    <row r="1033" spans="1:15">
      <c r="A1033" s="30" t="s">
        <v>42</v>
      </c>
      <c r="B1033" s="30"/>
      <c r="C1033" s="24" t="s">
        <v>84</v>
      </c>
      <c r="D1033" s="43">
        <v>40</v>
      </c>
      <c r="E1033" s="25"/>
      <c r="F1033" s="43">
        <v>50</v>
      </c>
      <c r="G1033" s="25">
        <v>50</v>
      </c>
      <c r="H1033" s="39" t="e">
        <f t="shared" ref="H1033:H1034" si="155">F1033*$E$5/1000</f>
        <v>#REF!</v>
      </c>
      <c r="I1033" s="68"/>
      <c r="J1033" s="68">
        <v>60</v>
      </c>
      <c r="K1033" s="25">
        <v>2.8</v>
      </c>
      <c r="L1033" s="25">
        <v>0.51</v>
      </c>
      <c r="M1033" s="25">
        <v>0.75</v>
      </c>
      <c r="N1033" s="25">
        <v>90</v>
      </c>
      <c r="O1033" s="25">
        <v>0</v>
      </c>
    </row>
    <row r="1034" spans="1:15">
      <c r="A1034" s="30" t="s">
        <v>42</v>
      </c>
      <c r="B1034" s="30"/>
      <c r="C1034" s="24" t="s">
        <v>37</v>
      </c>
      <c r="D1034" s="47">
        <v>20</v>
      </c>
      <c r="E1034" s="25"/>
      <c r="F1034" s="43">
        <v>50</v>
      </c>
      <c r="G1034" s="25">
        <v>50</v>
      </c>
      <c r="H1034" s="39" t="e">
        <f t="shared" si="155"/>
        <v>#REF!</v>
      </c>
      <c r="I1034" s="76"/>
      <c r="J1034" s="68">
        <v>30</v>
      </c>
      <c r="K1034" s="69">
        <v>4.1</v>
      </c>
      <c r="L1034" s="69">
        <v>0.7</v>
      </c>
      <c r="M1034" s="69">
        <v>0.65</v>
      </c>
      <c r="N1034" s="69">
        <v>97.5</v>
      </c>
      <c r="O1034" s="69">
        <v>0</v>
      </c>
    </row>
    <row r="1035" spans="1:15">
      <c r="A1035" s="30"/>
      <c r="B1035" s="109" t="s">
        <v>85</v>
      </c>
      <c r="C1035" s="24"/>
      <c r="D1035" s="47"/>
      <c r="E1035" s="25"/>
      <c r="F1035" s="43"/>
      <c r="G1035" s="25"/>
      <c r="H1035" s="39"/>
      <c r="I1035" s="76"/>
      <c r="J1035" s="76"/>
      <c r="K1035" s="25"/>
      <c r="L1035" s="25"/>
      <c r="M1035" s="25"/>
      <c r="N1035" s="25"/>
      <c r="O1035" s="25"/>
    </row>
    <row r="1036" spans="1:15">
      <c r="A1036" s="30"/>
      <c r="B1036" s="30"/>
      <c r="C1036" s="24" t="s">
        <v>125</v>
      </c>
      <c r="D1036" s="47">
        <v>200</v>
      </c>
      <c r="E1036" s="25"/>
      <c r="F1036" s="43"/>
      <c r="G1036" s="25"/>
      <c r="H1036" s="39"/>
      <c r="I1036" s="76"/>
      <c r="J1036" s="76">
        <v>200</v>
      </c>
      <c r="K1036" s="25">
        <v>0.14</v>
      </c>
      <c r="L1036" s="25">
        <v>0.06</v>
      </c>
      <c r="M1036" s="25">
        <v>21.78</v>
      </c>
      <c r="N1036" s="25">
        <v>69.44</v>
      </c>
      <c r="O1036" s="25">
        <v>40</v>
      </c>
    </row>
    <row r="1037" spans="1:15">
      <c r="A1037" s="30"/>
      <c r="B1037" s="30"/>
      <c r="C1037" s="24" t="s">
        <v>382</v>
      </c>
      <c r="D1037" s="47">
        <v>75</v>
      </c>
      <c r="E1037" s="25"/>
      <c r="F1037" s="43"/>
      <c r="G1037" s="25"/>
      <c r="H1037" s="39"/>
      <c r="I1037" s="76"/>
      <c r="J1037" s="76">
        <v>75</v>
      </c>
      <c r="K1037" s="120">
        <v>4.26</v>
      </c>
      <c r="L1037" s="121">
        <v>2.39</v>
      </c>
      <c r="M1037" s="121">
        <v>29.48</v>
      </c>
      <c r="N1037" s="121">
        <v>140</v>
      </c>
      <c r="O1037" s="121">
        <v>0.16</v>
      </c>
    </row>
    <row r="1038" spans="1:15">
      <c r="A1038" s="30"/>
      <c r="B1038" s="30"/>
      <c r="C1038" s="24"/>
      <c r="D1038" s="47"/>
      <c r="E1038" s="25"/>
      <c r="F1038" s="43"/>
      <c r="G1038" s="25"/>
      <c r="H1038" s="39"/>
      <c r="I1038" s="76"/>
      <c r="J1038" s="76"/>
      <c r="K1038" s="69"/>
      <c r="L1038" s="69"/>
      <c r="M1038" s="69"/>
      <c r="N1038" s="69"/>
      <c r="O1038" s="69"/>
    </row>
    <row r="1039" spans="1:15">
      <c r="A1039" s="23"/>
      <c r="B1039" s="8"/>
      <c r="C1039" s="41" t="s">
        <v>47</v>
      </c>
      <c r="D1039" s="43"/>
      <c r="E1039" s="28"/>
      <c r="F1039" s="195"/>
      <c r="G1039" s="28"/>
      <c r="H1039" s="189" t="e">
        <f>#REF!*F1039</f>
        <v>#REF!</v>
      </c>
      <c r="I1039" s="67"/>
      <c r="J1039" s="67"/>
      <c r="K1039" s="64">
        <f>SUM(K1004:K1034)</f>
        <v>31.48</v>
      </c>
      <c r="L1039" s="64">
        <f t="shared" ref="L1039:O1039" si="156">SUM(L1004:L1034)</f>
        <v>15.44</v>
      </c>
      <c r="M1039" s="64">
        <f t="shared" si="156"/>
        <v>101.89</v>
      </c>
      <c r="N1039" s="64">
        <f t="shared" si="156"/>
        <v>778.49</v>
      </c>
      <c r="O1039" s="64">
        <f t="shared" si="156"/>
        <v>91.872</v>
      </c>
    </row>
    <row r="1040" spans="1:15">
      <c r="A1040" s="23"/>
      <c r="B1040" s="8"/>
      <c r="C1040" s="136" t="s">
        <v>167</v>
      </c>
      <c r="D1040" s="25">
        <v>3.75</v>
      </c>
      <c r="E1040" s="28" t="e">
        <f>#REF!</f>
        <v>#REF!</v>
      </c>
      <c r="F1040" s="195"/>
      <c r="G1040" s="28"/>
      <c r="H1040" s="29" t="e">
        <f>D1040*E1040/1000</f>
        <v>#REF!</v>
      </c>
      <c r="I1040" s="64"/>
      <c r="J1040" s="64"/>
      <c r="K1040" s="64"/>
      <c r="L1040" s="64"/>
      <c r="M1040" s="64"/>
      <c r="N1040" s="59"/>
      <c r="O1040" s="59"/>
    </row>
    <row r="1041" spans="1:15">
      <c r="A1041" s="23"/>
      <c r="B1041" s="8"/>
      <c r="C1041" s="196" t="s">
        <v>356</v>
      </c>
      <c r="D1041" s="86"/>
      <c r="E1041" s="8"/>
      <c r="F1041" s="8"/>
      <c r="G1041" s="8"/>
      <c r="H1041" s="12"/>
      <c r="I1041" s="58"/>
      <c r="J1041" s="58"/>
      <c r="K1041" s="64">
        <f>K1002+K1039</f>
        <v>42.859</v>
      </c>
      <c r="L1041" s="64">
        <f t="shared" ref="L1041:O1041" si="157">L1002+L1039</f>
        <v>43.055</v>
      </c>
      <c r="M1041" s="64">
        <f t="shared" si="157"/>
        <v>172.66</v>
      </c>
      <c r="N1041" s="64">
        <f t="shared" si="157"/>
        <v>1365.01</v>
      </c>
      <c r="O1041" s="64">
        <f t="shared" si="157"/>
        <v>153.062</v>
      </c>
    </row>
    <row r="1043" spans="1:14">
      <c r="A1043" s="218"/>
      <c r="B1043" s="219"/>
      <c r="C1043" s="219"/>
      <c r="D1043" s="220"/>
      <c r="E1043" s="219"/>
      <c r="F1043" s="221"/>
      <c r="G1043" s="219"/>
      <c r="H1043" s="222"/>
      <c r="I1043" s="233"/>
      <c r="J1043" s="233"/>
      <c r="K1043" s="219"/>
      <c r="L1043" s="219"/>
      <c r="M1043" s="219"/>
      <c r="N1043" s="234"/>
    </row>
    <row r="1044" spans="1:14">
      <c r="A1044" s="223"/>
      <c r="B1044" s="224"/>
      <c r="C1044" s="224"/>
      <c r="D1044" s="225"/>
      <c r="E1044" s="224"/>
      <c r="F1044" s="226"/>
      <c r="G1044" s="224"/>
      <c r="H1044" s="227"/>
      <c r="I1044" s="235"/>
      <c r="J1044" s="235"/>
      <c r="K1044" s="224"/>
      <c r="L1044" s="224"/>
      <c r="M1044" s="224"/>
      <c r="N1044" s="236"/>
    </row>
    <row r="1045" spans="1:14">
      <c r="A1045" s="228"/>
      <c r="B1045" s="229"/>
      <c r="C1045" s="229"/>
      <c r="D1045" s="230"/>
      <c r="E1045" s="229"/>
      <c r="F1045" s="231"/>
      <c r="G1045" s="229"/>
      <c r="H1045" s="232"/>
      <c r="I1045" s="237"/>
      <c r="J1045" s="237"/>
      <c r="K1045" s="229"/>
      <c r="L1045" s="229"/>
      <c r="M1045" s="229"/>
      <c r="N1045" s="238"/>
    </row>
  </sheetData>
  <mergeCells count="3">
    <mergeCell ref="L160:O160"/>
    <mergeCell ref="L754:O754"/>
    <mergeCell ref="A1043:N1045"/>
  </mergeCells>
  <pageMargins left="0.7" right="0.7" top="0.75" bottom="0.75" header="0.3" footer="0.3"/>
  <pageSetup paperSize="9" scale="3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Меню 18 ти дневное</vt:lpstr>
      <vt:lpstr>Расчёт содержания БЖУ</vt:lpstr>
      <vt:lpstr>Титульный</vt:lpstr>
      <vt:lpstr>Меню 10 ти дневное ()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2006-09-16T00:00:00Z</dcterms:created>
  <dcterms:modified xsi:type="dcterms:W3CDTF">2024-06-14T04:14:42Z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A6139D753FFF4630ADE747E72B2942F8_12</vt:lpwstr>
  </property>
  <property fmtid="{D5CDD505-2E9C-101B-9397-08002B2CF9AE}" pid="3" name="KSOProductBuildVer">
    <vt:lpwstr>1049-12.2.0.17119</vt:lpwstr>
  </property>
</Properties>
</file>